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65" windowHeight="8310" activeTab="0"/>
  </bookViews>
  <sheets>
    <sheet name="nidi e posti tutti" sheetId="1" r:id="rId1"/>
    <sheet name="nidi e posti comunali e EEPP" sheetId="2" r:id="rId2"/>
    <sheet name="nidi e posti indir comli e pubb" sheetId="3" r:id="rId3"/>
    <sheet name="nidi conv e posti" sheetId="4" r:id="rId4"/>
    <sheet name="nidi privati e posti" sheetId="5" r:id="rId5"/>
    <sheet name="sezioni tutti nidi" sheetId="6" r:id="rId6"/>
    <sheet name="sez nidi comunali_pubblici" sheetId="7" r:id="rId7"/>
    <sheet name="sez nidi gest indir comunale" sheetId="8" r:id="rId8"/>
    <sheet name="sez nidi conv con comuni" sheetId="9" r:id="rId9"/>
    <sheet name="sez nidi privati" sheetId="10" r:id="rId10"/>
    <sheet name="apertura tutti servizi" sheetId="11" r:id="rId11"/>
    <sheet name="apertura serv comunali_pubbl" sheetId="12" r:id="rId12"/>
    <sheet name="apertura serv gest indir pubbl" sheetId="13" r:id="rId13"/>
    <sheet name="apertura serv gestconv con Com" sheetId="14" r:id="rId14"/>
    <sheet name="apertura serv privati" sheetId="15" r:id="rId15"/>
    <sheet name="pers nidi gestione comle" sheetId="16" r:id="rId16"/>
    <sheet name="pers nidi gest indir pubbl" sheetId="17" r:id="rId17"/>
    <sheet name="pers nidi gest priv in conv" sheetId="18" r:id="rId18"/>
    <sheet name="pers nidi gest priv" sheetId="19" r:id="rId19"/>
    <sheet name="altro personale tutti servizi" sheetId="20" r:id="rId20"/>
    <sheet name="SPESA dei COMUNI x nidi" sheetId="21" r:id="rId21"/>
  </sheets>
  <definedNames/>
  <calcPr fullCalcOnLoad="1"/>
</workbook>
</file>

<file path=xl/sharedStrings.xml><?xml version="1.0" encoding="utf-8"?>
<sst xmlns="http://schemas.openxmlformats.org/spreadsheetml/2006/main" count="5164" uniqueCount="583">
  <si>
    <r>
      <t xml:space="preserve">Numero di sezioni e orario di apertura giornaliera nei nidi d'infanzia, micro-nidi e sezioni di nido aggregate a scuole dell'infanzia a </t>
    </r>
    <r>
      <rPr>
        <b/>
        <u val="single"/>
        <sz val="8"/>
        <rFont val="Verdana"/>
        <family val="2"/>
      </rPr>
      <t>gestione privata in convenzione con amministrazioni comunali/pubbliche</t>
    </r>
    <r>
      <rPr>
        <b/>
        <sz val="8"/>
        <rFont val="Verdana"/>
        <family val="2"/>
      </rPr>
      <t xml:space="preserve"> in Provincia di Modena - a.s 2004/2005</t>
    </r>
  </si>
  <si>
    <r>
      <t xml:space="preserve">Numero di sezioni e orario di apertura giornaliera nei nidi d'infanzia, micro-nidi e sezioni di nido aggregate a scuole dell'infanzia a </t>
    </r>
    <r>
      <rPr>
        <b/>
        <u val="single"/>
        <sz val="8"/>
        <rFont val="Verdana"/>
        <family val="2"/>
      </rPr>
      <t>gestione privata in convenzione con amministrazioni comunali/pubbliche</t>
    </r>
    <r>
      <rPr>
        <b/>
        <sz val="8"/>
        <rFont val="Verdana"/>
        <family val="2"/>
      </rPr>
      <t xml:space="preserve"> in Provincia di Bologna - a.s 2004/2005</t>
    </r>
  </si>
  <si>
    <r>
      <t xml:space="preserve">Numero di sezioni e orario di apertura giornaliera nei nidi d'infanzia, micro-nidi e sezioni di nido aggregate a scuole dell'infanzia a </t>
    </r>
    <r>
      <rPr>
        <b/>
        <u val="single"/>
        <sz val="8"/>
        <rFont val="Verdana"/>
        <family val="2"/>
      </rPr>
      <t>gestione privata in convenzione con amministrazioni comunali/pubbliche</t>
    </r>
    <r>
      <rPr>
        <b/>
        <sz val="8"/>
        <rFont val="Verdana"/>
        <family val="2"/>
      </rPr>
      <t xml:space="preserve"> in Provincia di Ferrara - a.s 2004/2005</t>
    </r>
  </si>
  <si>
    <r>
      <t xml:space="preserve">Numero di sezioni e orario di apertura giornaliera nei nidi d'infanzia, micro-nidi e sezioni di nido aggregate a scuole dell'infanzia a </t>
    </r>
    <r>
      <rPr>
        <b/>
        <u val="single"/>
        <sz val="8"/>
        <rFont val="Verdana"/>
        <family val="2"/>
      </rPr>
      <t>gestione privata in convenzione con amministrazioni comunali/pubbliche</t>
    </r>
    <r>
      <rPr>
        <b/>
        <sz val="8"/>
        <rFont val="Verdana"/>
        <family val="2"/>
      </rPr>
      <t xml:space="preserve"> in Provincia di Ravenna - a.s 2004/2005</t>
    </r>
  </si>
  <si>
    <t>Cod. 2e.01.16</t>
  </si>
  <si>
    <t>Numero di sezioni e orario di apertura giornaliera nei nidi d'infanzia, micro-nidi e sezioni di nido aggregate a scuole dell'infanzia in Emilia-Romagna  - a.s 2004/2005</t>
  </si>
  <si>
    <t>% sul totale complessivo sezioni</t>
  </si>
  <si>
    <t>Numero nidi d'infanzia, micro-nidi e sezioni di nido aggregate a scuole dell'infanzia pubblici e n. posti in Provincia di Reggio Emilia - a.s 2004/2005</t>
  </si>
  <si>
    <t>Castelnovo Di Sotto: un nido a titolarità comunale e gestione IPAB</t>
  </si>
  <si>
    <t>Brescello: accoglie anche i bambini del comprensorio di Boretto</t>
  </si>
  <si>
    <t>Numero nidi d'infanzia, micro-nidi e sezioni di nido aggregate a scuole dell'infanzia a gestione indiretta comunale e n. posti in Provincia di Reggio Emilia - a.s 2004/2005</t>
  </si>
  <si>
    <t>Numero nidi d'infanzia, micro-nidi e sezioni di nido aggregate a scuole dell'infanzia e n. posti convenzionati con i Comuni in Provincia di Reggio Emilia - a.s 2004/2005</t>
  </si>
  <si>
    <t>San Polo D'Enza</t>
  </si>
  <si>
    <t>Casina</t>
  </si>
  <si>
    <t>Numero di sezioni e orario di apertura giornaliera nei nidi d'infanzia, micro-nidi e sezioni di nido aggregate a scuole dell'infanzia a gestione pubblica in Provincia di Parma  - a.s 2004/2005</t>
  </si>
  <si>
    <t>Castelnovo Di Sotto: gestione IPAB</t>
  </si>
  <si>
    <t>Numero nidi d'infanzia, micro-nidi e sezioni di nido aggregate a scuole dell'infanzia e n. posti in Provincia di Reggio Emilia - a.s 2004/2005</t>
  </si>
  <si>
    <t>Canossa non ha fornito il n. dei posti</t>
  </si>
  <si>
    <t>Numero nidi d'infanzia, micro-nidi e sezioni di nido aggregate a scuole dell'infanzia pubblici e n. posti in Provincia di Modena - a.s 2004/2005</t>
  </si>
  <si>
    <t>Zocca</t>
  </si>
  <si>
    <t>Numero nidi d'infanzia, micro-nidi e sezioni di nido aggregate a scuole dell'infanzia e n. posti convenzionati con i Comuni in Provincia di Modena - a.s 2004/2005</t>
  </si>
  <si>
    <t>Numero di nidi d'infanzia, micro-nidi e sezioni di nido aggregate a scuole dell'infanzia a gestione privata e numero di posti in Provincia di Modena - a.s 2004/2005</t>
  </si>
  <si>
    <t>Numero di nidi d'infanzia, micro-nidi e sezioni di nido aggregate a scuole dell'infanzia a gestione privata e numero di posti in Provincia di Reggio Emilia - a.s 2004/2005</t>
  </si>
  <si>
    <t>Numero di sezioni e orario di apertura giornaliera nei nidi d'infanzia, micro-nidi e sezioni di nido aggregate a scuole dell'infanzia a gestione pubblica in Provincia di Reggio Emilia - a.s 2004/2005</t>
  </si>
  <si>
    <t>Modena: Nido Aziendale Policlinico</t>
  </si>
  <si>
    <t>Cod. 2e.01.01</t>
  </si>
  <si>
    <t>Provincia</t>
  </si>
  <si>
    <t>Piacenza</t>
  </si>
  <si>
    <t>Parma</t>
  </si>
  <si>
    <t>Reggio 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</si>
  <si>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</si>
  <si>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</si>
  <si>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</si>
  <si>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</si>
  <si>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</si>
  <si>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</si>
  <si>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</si>
  <si>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Numero servizi</t>
  </si>
  <si>
    <t>Totale servizi</t>
  </si>
  <si>
    <t>% sul totale servizi</t>
  </si>
  <si>
    <t>N. posti</t>
  </si>
  <si>
    <t>% sul totale posti</t>
  </si>
  <si>
    <t>Numero sezioni</t>
  </si>
  <si>
    <t>Totale sezioni</t>
  </si>
  <si>
    <t>% sul totale sezioni</t>
  </si>
  <si>
    <t>Nidi</t>
  </si>
  <si>
    <t>Sezioni aggregate
*</t>
  </si>
  <si>
    <t>Micro-nidi</t>
  </si>
  <si>
    <t>* Sezioni di nido aggregate a scuola dell'infanzia</t>
  </si>
  <si>
    <t>Comuni</t>
  </si>
  <si>
    <t>Provincia Piacenza</t>
  </si>
  <si>
    <t>Provincia di Parma</t>
  </si>
  <si>
    <t>Nidi d'infanzia, micro-nidi e sezioni di nido aggregate a scuole dell'infanzia in Provincia di Bologna a gestione privata: personale per tipologia di mansione - a.s. 2004/2005</t>
  </si>
  <si>
    <t>Nidi d'infanzia, micro-nidi e sezioni di nido aggregate a scuole dell'infanzia in Provincia di Parma a gestione privata in convenzione con i Comuni: personale per tipologia di mansione - a.s. 2004/2005</t>
  </si>
  <si>
    <t>Nidi d'infanzia, micro-nidi e sezioni di nido aggregate a scuole dell'infanzia in Provincia di Reggio Emilia a gestione privata in convenzione con i Comuni: personale per tipologia di mansione - a.s. 2004/2005</t>
  </si>
  <si>
    <t>Nidi d'infanzia, micro-nidi e sezioni di nido aggregate a scuole dell'infanzia in Provincia di Modena a gestione privata in convenzione con i Comuni: personale per tipologia di mansione - a.s. 2004/2005</t>
  </si>
  <si>
    <t>Nidi d'infanzia, micro-nidi e sezioni di nido aggregate a scuole dell'infanzia in Provincia di Bologna a gestione privata in convenzione con i Comuni: personale per tipologia di mansione - a.s. 2004/2005</t>
  </si>
  <si>
    <t>Numero di sezioni e orario di apertura giornaliera nei nidi d'infanzia, micro-nidi e sezioni di nido aggregate a scuole dell'infanzia nella provincia di Reggio Emilia - a.s 2004/2005</t>
  </si>
  <si>
    <t>Numero di sezioni e orario di apertura giornaliera nei nidi d'infanzia, micro-nidi e sezioni di nido aggregate a scuole dell'infanzia nella provincia di Modena - a.s 2004/2005</t>
  </si>
  <si>
    <t>Numero di sezioni e orario di apertura giornaliera nei nidi d'infanzia, micro-nidi e sezioni di nido aggregate a scuole dell'infanzia nella provincia di Bologna - a.s 2004/2005</t>
  </si>
  <si>
    <t>Numero di sezioni e orario di apertura giornaliera nei nidi d'infanzia, micro-nidi e sezioni di nido aggregate a scuole dell'infanzia nella provincia di Ferrara - a.s 2004/2005</t>
  </si>
  <si>
    <t>Numero di sezioni e orario di apertura giornaliera nei nidi d'infanzia, micro-nidi e sezioni di nido aggregate a scuole dell'infanzia nella provincia di Ravenna - a.s 2004/2005</t>
  </si>
  <si>
    <t>Nidi d'infanzia, micro-nidi e sezioni di nido aggregate a scuole dell'infanzia in Emilia-Romagna: personale rientrante tra gli obiettori, i volontari e i tirocinanti per provincia - a.s. 2004/2005</t>
  </si>
  <si>
    <t>Numero nidi d'infanzia, micro-nidi e sezioni di nido aggregate a scuole dell'infanzia a gestione indiretta comunale e n. posti in Provincia di Bologna - a.s 2004/2005</t>
  </si>
  <si>
    <t>Sezioni part time</t>
  </si>
  <si>
    <t>L'inserimento di molte sezioni con orario inferiore alle 8 ore all'interno delle sezioni a tempo pieno ha portato ad una sottostima dell'orario di apertura delle stesse</t>
  </si>
  <si>
    <t>In provincia di Rimini non sono presenti servizi convenzionati</t>
  </si>
  <si>
    <t>Nidi d'infanzia, micro-nidi e sezioni di nido aggregate a scuole dell'infanzia in Emilia-Romagna a gestione comunale/pubblica: personale per tipologia di mansione per provincia e per Comune - a.s. 2004/2005</t>
  </si>
  <si>
    <t>Nidi d'infanzia, micro-nidi e sezioni di nido aggregate a scuole dell'infanzia a gestione comunale in Provincia di Piacenza: personale per tipologia di mansione - a.s. 2004/2005</t>
  </si>
  <si>
    <t>Nidi d'infanzia, micro-nidi e sezioni di nido aggregate a scuole dell'infanzia a gestione comunale e pubblica in Provincia di Parma: personale per tipologia di mansione - a.s. 2004/2005</t>
  </si>
  <si>
    <t>Nidi d'infanzia, micro-nidi e sezioni di nido aggregate a scuole dell'infanzia a gestione comunale e pubblica in Provincia di Reggio Emilia: personale per tipologia di mansione - a.s. 2004/2005</t>
  </si>
  <si>
    <t>Nidi d'infanzia, micro-nidi e sezioni di nido aggregate a scuole dell'infanzia a gestione comunale in Provincia di Modena: personale per tipologia di mansione - a.s. 2004/2005</t>
  </si>
  <si>
    <t>Nidi d'infanzia, micro-nidi e sezioni di nido aggregate a scuole dell'infanzia a gestione comunale in Provincia di Bologna: personale per tipologia di mansione - a.s. 2004/2005</t>
  </si>
  <si>
    <t>Nidi d'infanzia, micro-nidi e sezioni di nido aggregate a scuole dell'infanzia a gestione comunale in Provincia di Ferrara: personale per tipologia di mansione - a.s. 2004/2005</t>
  </si>
  <si>
    <t>Nidi d'infanzia, micro-nidi e sezioni di nido aggregate a scuole dell'infanzia a gestione comunale in Provincia di Forlì-Cesena: personale per tipologia di mansione - a.s. 2004/2005</t>
  </si>
  <si>
    <t>Castelnovo Di Sotto: un nido a gestione comunale e uno a gestione IPAB</t>
  </si>
  <si>
    <t>Nidi d'infanzia, micro-nidi e sezioni di nido aggregate a scuole dell'infanzia a gestione privata in Emilia-Romagna: n. giornate e mesi di apertura - a.s. 2004/2005</t>
  </si>
  <si>
    <t>Media giornate
di
apertura</t>
  </si>
  <si>
    <t>Media mesi complessivi di apertura</t>
  </si>
  <si>
    <t>Media mesi
di
apertura</t>
  </si>
  <si>
    <t>Nidi d'infanzia, micro-nidi e sezioni di nido aggregate a scuole dell'infanzia a gestione comunale in Provincia di Piacenza: giornate e mesi di apertura e rispettive medie - a.s 2004/2005</t>
  </si>
  <si>
    <t>Cod. 2e.01.13</t>
  </si>
  <si>
    <t>Nidi d'infanzia, micro-nidi e sezioni di nido aggregate a scuole dell'infanzia a gestione comunale/pubblica in Emilia-Romagna: n. giornate e mesi di apertura e relativa media - a.s. 2004/2005</t>
  </si>
  <si>
    <t>Per il Comune di Comacchio non sono presenti valori a bilancio per apertura del servizio nel corso del 2004</t>
  </si>
  <si>
    <t>Fonte: Software regionale di immissione dati da parte dei Comuni sede di nidi - Regione Emilia-Romagna. Elaborazione: Servizio Politiche Familiari, Infanzia e Adolescenza della Regione Emilia-Romagna</t>
  </si>
  <si>
    <t>Langhirano e Traversetolo: gestione IPAB</t>
  </si>
  <si>
    <t>Unione di Comuni: Sorbolo e Mezzani</t>
  </si>
  <si>
    <t>Ravenna: un nido aziendale presso la Questura</t>
  </si>
  <si>
    <t>Durante l'analisi dei dati si è osservato la presenza di inserimento di orari a tempo parziale, in mancanza di indicazione del numero delle sezioni si è ritenuto di eliminare l'informazione</t>
  </si>
  <si>
    <t>Langhirano e Traversetolo: 2 servizi a gestione I.P.A.B.</t>
  </si>
  <si>
    <t>Montescudo: gestione IPAB</t>
  </si>
  <si>
    <t>Numero di sezioni e orario di apertura giornaliera nei nidi d'infanzia, micro-nidi e sezioni di nido aggregate a scuole dell'infanzia a gestione comunale in Provincia di Piacenza  - a.s 2004/2005</t>
  </si>
  <si>
    <t>Modena: su due sezioni a tempo parziale il dato relativo alle ore non è valutabile</t>
  </si>
  <si>
    <t>Per molti servizi si è proceduto a trasformare il dato relativo alle ore di apertura in centesimi per poter procedere ai conteggi</t>
  </si>
  <si>
    <t>Numero di sezioni e orario di apertura giornaliera nei nidi d'infanzia, micro-nidi e sezioni di nido aggregate a scuole dell'infanzia a gestione pubblica in Provincia di Modena  - a.s 2004/2005</t>
  </si>
  <si>
    <t>Numero di sezioni e orario di apertura giornaliera nei nidi d'infanzia, micro-nidi e sezioni di nido aggregate a scuole dell'infanzia a gestione pubblica in Provincia di Ravenna  - a.s 2004/2005</t>
  </si>
  <si>
    <t>Unione della Valconca</t>
  </si>
  <si>
    <t>Numero di sezioni e orario di apertura giornaliera nei nidi d'infanzia, micro-nidi e sezioni di nido aggregate a scuole dell'infanzia a gestione pubblica in Provincia di Forlì-Cesena  - a.s 2004/2005</t>
  </si>
  <si>
    <t>Provincia di Forlì-Cesena</t>
  </si>
  <si>
    <r>
      <t xml:space="preserve">Numero di sezioni e orario di apertura giornaliera nei nidi d'infanzia, micro-nidi e sezioni di nido aggregate a scuole dell'infanzia a </t>
    </r>
    <r>
      <rPr>
        <b/>
        <u val="single"/>
        <sz val="9"/>
        <rFont val="Verdana"/>
        <family val="2"/>
      </rPr>
      <t>gestione comunale e pubblica</t>
    </r>
    <r>
      <rPr>
        <b/>
        <sz val="9"/>
        <rFont val="Verdana"/>
        <family val="2"/>
      </rPr>
      <t xml:space="preserve"> in Emilia-Romagna  - a.s 2004/2005</t>
    </r>
  </si>
  <si>
    <t>Nidi d'infanzia, micro-nidi e sezioni di nido aggregate a scuole dell'infanzia privati convenzionati con i Comuni in Provincia di Piacenza: giornate e mesi di apertura e rispettive medie - a.s 2004/2005</t>
  </si>
  <si>
    <t>Nidi d'infanzia, micro-nidi e sezioni di nido aggregate a scuole dell'infanzia privati convenzionati con i Comuni in Provincia di Parma: giornate e mesi di apertura e rispettive medie - a.s 2004/2005</t>
  </si>
  <si>
    <t>Nidi d'infanzia, micro-nidi e sezioni di nido aggregate a scuole dell'infanzia privati convenzionati con i Comuni in Provincia di Reggio Emilia: giornate e mesi di apertura e rispettive medie - a.s 2004/2005</t>
  </si>
  <si>
    <t>Nidi d'infanzia, micro-nidi e sezioni di nido aggregate a scuole dell'infanzia privati convenzionati con i Comuni in Provincia di Modena: giornate e mesi di apertura e rispettive medie - a.s 2004/2005</t>
  </si>
  <si>
    <r>
      <t xml:space="preserve">Numero di sezioni e orario di apertura giornaliera nei nidi d'infanzia, micro-nidi e sezioni di nido aggregate a scuole dell'infanzia a </t>
    </r>
    <r>
      <rPr>
        <b/>
        <u val="single"/>
        <sz val="9"/>
        <rFont val="Verdana"/>
        <family val="2"/>
      </rPr>
      <t>gestione indiretta comunale/pubblica</t>
    </r>
    <r>
      <rPr>
        <b/>
        <sz val="9"/>
        <rFont val="Verdana"/>
        <family val="2"/>
      </rPr>
      <t xml:space="preserve"> in Emilia-Romagna  - a.s 2004/2005</t>
    </r>
  </si>
  <si>
    <t>Costi sostenuti per i nidi d'infanzia, micro-nidi e sezioni di nido aggregate a scuole dell'infanzia dalle Amministrazioni comunali in Provincia di Piacenza - a.s. 2004/2005</t>
  </si>
  <si>
    <t>Costi sostenuti per i nidi d'infanzia, micro-nidi e sezioni di nido aggregate a scuole dell'infanzia dalle Amministrazioni comunali in Provincia di Parma - a.s. 2004/2005</t>
  </si>
  <si>
    <t>Costi sostenuti per i nidi d'infanzia, micro-nidi e sezioni di nido aggregate a scuole dell'infanzia dalle Amministrazioni comunali in Provincia di Reggio Emilia - a.s. 2004/2005</t>
  </si>
  <si>
    <t>Costi sostenuti per i nidi d'infanzia, micro-nidi e sezioni di nido aggregate a scuole dell'infanzia dalle Amministrazioni comunali in Provincia di Modena - a.s. 2004/2005</t>
  </si>
  <si>
    <t>Costi sostenuti per la gestione dei nidi d'infanzia, micro-nidi e sezioni di nido aggregate a scuole dell'infanzia dalle Amministrazioni comunali in Provincia di Bologna - a.s. 2004/2005</t>
  </si>
  <si>
    <t>Costi sostenuti per i nidi d'infanzia, micro-nidi e sezioni di nido aggregate a scuole dell'infanzia dalle Amministrazioni comunali in Provincia di Ferrara - a.s. 2004/2005</t>
  </si>
  <si>
    <t>Costi sostenuti per i nidi d'infanzia, micro-nidi e sezioni di nido aggregate a scuole dell'infanzia dalle Amministrazioni comunali in Provincia di Ravenna - a.s. 2004/2005</t>
  </si>
  <si>
    <r>
      <t xml:space="preserve">Numero di sezioni e orario di apertura giornaliera nei nidi d'infanzia, micro-nidi e sezioni di nido aggregate a scuole dell'infanzia a </t>
    </r>
    <r>
      <rPr>
        <b/>
        <u val="single"/>
        <sz val="8"/>
        <rFont val="Verdana"/>
        <family val="2"/>
      </rPr>
      <t>gestione privata in convenzione con amministrazioni comunali/pubbliche</t>
    </r>
    <r>
      <rPr>
        <b/>
        <sz val="8"/>
        <rFont val="Verdana"/>
        <family val="2"/>
      </rPr>
      <t xml:space="preserve"> in Provincia di Forlì-Cesena - a.s 2004/2005</t>
    </r>
  </si>
  <si>
    <r>
      <t xml:space="preserve">Numero di sezioni e orario di apertura giornaliera nei nidi d'infanzia, micro-nidi e sezioni di nido aggregate a scuole dell'infanzia a </t>
    </r>
    <r>
      <rPr>
        <b/>
        <u val="single"/>
        <sz val="8"/>
        <rFont val="Verdana"/>
        <family val="2"/>
      </rPr>
      <t>gestione privata in convenzione con amministrazioni comunali/pubbliche</t>
    </r>
    <r>
      <rPr>
        <b/>
        <sz val="8"/>
        <rFont val="Verdana"/>
        <family val="2"/>
      </rPr>
      <t xml:space="preserve"> in Provincia di Rimini - a.s 2004/2005</t>
    </r>
  </si>
  <si>
    <r>
      <t xml:space="preserve">Numero di sezioni e orario di apertura giornaliera nei nidi d'infanzia, micro-nidi e sezioni di nido aggregate a scuole dell'infanzia a </t>
    </r>
    <r>
      <rPr>
        <b/>
        <u val="single"/>
        <sz val="9"/>
        <rFont val="Verdana"/>
        <family val="2"/>
      </rPr>
      <t xml:space="preserve">gestione privata </t>
    </r>
    <r>
      <rPr>
        <b/>
        <sz val="9"/>
        <rFont val="Verdana"/>
        <family val="2"/>
      </rPr>
      <t>in Emilia-Romagna  - a.s 2004/2005</t>
    </r>
  </si>
  <si>
    <r>
      <t xml:space="preserve">Numero di sezioni e orario di apertura giornaliera nei nidi d'infanzia, micro-nidi e sezioni di nido aggregate a scuole dell'infanzia a </t>
    </r>
    <r>
      <rPr>
        <b/>
        <u val="single"/>
        <sz val="8"/>
        <rFont val="Verdana"/>
        <family val="2"/>
      </rPr>
      <t>gestione privata</t>
    </r>
    <r>
      <rPr>
        <b/>
        <sz val="8"/>
        <rFont val="Verdana"/>
        <family val="2"/>
      </rPr>
      <t xml:space="preserve"> in Provincia di Parma - a.s 2004/2005</t>
    </r>
  </si>
  <si>
    <r>
      <t xml:space="preserve">Numero di sezioni e orario di apertura giornaliera nei nidi d'infanzia, micro-nidi e sezioni di nido aggregate a scuole dell'infanzia a </t>
    </r>
    <r>
      <rPr>
        <b/>
        <u val="single"/>
        <sz val="8"/>
        <rFont val="Verdana"/>
        <family val="2"/>
      </rPr>
      <t xml:space="preserve">gestione privata </t>
    </r>
    <r>
      <rPr>
        <b/>
        <sz val="8"/>
        <rFont val="Verdana"/>
        <family val="2"/>
      </rPr>
      <t>in Provincia di Piacenza - a.s 2004/2005</t>
    </r>
  </si>
  <si>
    <t>Nidi d'infanzia, micro-nidi e sezioni di nido aggregate a scuole dell'infanzia in Provincia di Parma a gestione privata: personale per tipologia di mansione - a.s. 2004/2005</t>
  </si>
  <si>
    <t>Nidi d'infanzia, micro-nidi e sezioni di nido aggregate a scuole dell'infanzia in Provincia di Reggio Emilia a gestione privata: personale per tipologia di mansione - a.s. 2004/2005</t>
  </si>
  <si>
    <t>Nidi d'infanzia, micro-nidi e sezioni di nido aggregate a scuole dell'infanzia in Provincia di Modena a gestione privata: personale per tipologia di mansione - a.s. 2004/2005</t>
  </si>
  <si>
    <t>Sassuolo: non si è tenuto conto del valori immessi per personale addetto ai servizi generali per valori non valutabili</t>
  </si>
  <si>
    <t>Modena: nido aziendale ASL</t>
  </si>
  <si>
    <t>Campegine</t>
  </si>
  <si>
    <t>Canossa</t>
  </si>
  <si>
    <t>Casalgrande</t>
  </si>
  <si>
    <t>Castellarano</t>
  </si>
  <si>
    <t>Castelnovo Di Sotto</t>
  </si>
  <si>
    <t>Castelnovo Ne' Monti</t>
  </si>
  <si>
    <t>Cavriago</t>
  </si>
  <si>
    <t>Correggio</t>
  </si>
  <si>
    <t>Fabbrico</t>
  </si>
  <si>
    <t>Gattatico</t>
  </si>
  <si>
    <t>Gualtieri</t>
  </si>
  <si>
    <t>Guastalla</t>
  </si>
  <si>
    <t>Luzzara</t>
  </si>
  <si>
    <t>Montecchio Emilia</t>
  </si>
  <si>
    <t>Novellara</t>
  </si>
  <si>
    <t>Poviglio</t>
  </si>
  <si>
    <t>Quattro Castella</t>
  </si>
  <si>
    <t>Reggio Nell'Emilia</t>
  </si>
  <si>
    <t>Reggiolo</t>
  </si>
  <si>
    <t>Rio Saliceto</t>
  </si>
  <si>
    <t>Rolo</t>
  </si>
  <si>
    <t>Rubiera</t>
  </si>
  <si>
    <t>San Martino In Rio</t>
  </si>
  <si>
    <t>Sant'Ilario D'Enza</t>
  </si>
  <si>
    <t>Scandiano</t>
  </si>
  <si>
    <t>Toano</t>
  </si>
  <si>
    <t>Vezzano Sul Crostolo</t>
  </si>
  <si>
    <t>Bastiglia</t>
  </si>
  <si>
    <t>Bomporto</t>
  </si>
  <si>
    <t>Campogalliano</t>
  </si>
  <si>
    <t>Carpi</t>
  </si>
  <si>
    <t>Castelfranco Emilia</t>
  </si>
  <si>
    <t>Castelnuovo Rangone</t>
  </si>
  <si>
    <t>Castelvetro Di Modena</t>
  </si>
  <si>
    <t>Cavezzo</t>
  </si>
  <si>
    <t>Concordia Sulla Secchia</t>
  </si>
  <si>
    <t>Finale Emilia</t>
  </si>
  <si>
    <t>Fiorano Modenese</t>
  </si>
  <si>
    <t>Formigine</t>
  </si>
  <si>
    <t>Frassinoro</t>
  </si>
  <si>
    <t>Guiglia</t>
  </si>
  <si>
    <t>Maranello</t>
  </si>
  <si>
    <t>Marano Sul Panaro</t>
  </si>
  <si>
    <t>Medolla</t>
  </si>
  <si>
    <t>Mirandola</t>
  </si>
  <si>
    <t>Nonantola</t>
  </si>
  <si>
    <t>Novi Di Modena</t>
  </si>
  <si>
    <t>Pavullo Nel Frignano</t>
  </si>
  <si>
    <t>Ravarino</t>
  </si>
  <si>
    <t>San Cesario Sul Panaro</t>
  </si>
  <si>
    <t>San Felice Sul Panaro</t>
  </si>
  <si>
    <t>San Possidonio</t>
  </si>
  <si>
    <t>San Prospero</t>
  </si>
  <si>
    <t>Sassuolo</t>
  </si>
  <si>
    <t>Savignano Sul Panaro</t>
  </si>
  <si>
    <t>Soliera</t>
  </si>
  <si>
    <t>Spilamberto</t>
  </si>
  <si>
    <t>Vignola</t>
  </si>
  <si>
    <t>Castenaso</t>
  </si>
  <si>
    <t>Imola</t>
  </si>
  <si>
    <t>Alfonsine</t>
  </si>
  <si>
    <t>Bagnacavallo</t>
  </si>
  <si>
    <t>Cervia</t>
  </si>
  <si>
    <t>Russi</t>
  </si>
  <si>
    <t>Bagno Di Romagna</t>
  </si>
  <si>
    <t>Bellaria-Igea Marina</t>
  </si>
  <si>
    <t>Cattolica</t>
  </si>
  <si>
    <t>Coriano</t>
  </si>
  <si>
    <t>Misano Adriatico</t>
  </si>
  <si>
    <t>Montescudo</t>
  </si>
  <si>
    <t>Morciano Di Romagna</t>
  </si>
  <si>
    <t>Riccione</t>
  </si>
  <si>
    <t>San Giovanni In Marignano</t>
  </si>
  <si>
    <t>Santarcangelo Di Romagna</t>
  </si>
  <si>
    <t>Verucchio</t>
  </si>
  <si>
    <t>Nidi d'infanzia, micro-nidi e sezioni di nido aggregate a scuole dell'infanzia in Emilia-Romagna: personale per tipologia di mansione per provincia e per Comune - a.s. 2004/2005</t>
  </si>
  <si>
    <t>n.r.</t>
  </si>
  <si>
    <t>Nidi d'infanzia, micro-nidi e sezioni di nido aggregate a scuole dell'infanzia in Provincia di Ravenna: personale per tipologia di mansione - a.s. 2004/2005</t>
  </si>
  <si>
    <t>Giornate complessive
di apertura</t>
  </si>
  <si>
    <t>Numero nidi d'infanzia, micro-nidi e sezioni di nido aggregate a scuole dell'infanzia comunali e n. posti in Provincia di Piacenza - a.s 2004/2005</t>
  </si>
  <si>
    <t>Numero nidi d'infanzia, micro-nidi e sezioni di nido aggregate a scuole dell'infanzia e n. posti in Provincia di Rimini - a.s 2004/2005</t>
  </si>
  <si>
    <t>Cervia: su quattro servizi non è disponibile l'orario delle sezioni a tempo pieno</t>
  </si>
  <si>
    <t>Numero nidi d'infanzia, micro-nidi e sezioni di nido aggregate a scuole dell'infanzia pubblici e n. posti in Provincia di Rimini - a.s 2004/2005</t>
  </si>
  <si>
    <t>Per i Comuni di Migliarino e Ostellato non sono presenti valori a bilancio in quanto appaiono come unico importo indicato quale Consorzio dei due Comuni</t>
  </si>
  <si>
    <t>Consorzio di Migliarino/Ostellato</t>
  </si>
  <si>
    <t>Ostellato</t>
  </si>
  <si>
    <t>Nidi d'infanzia, micro-nidi e sezioni di nido aggregate a scuole dell'infanzia a gestione privata in Provincia di Piacenza: n. giornate e mesi di apertura e relativa media - a.s. 2004/2005</t>
  </si>
  <si>
    <t>Nidi d'infanzia, micro-nidi e sezioni di nido aggregate a scuole dell'infanzia a gestione privata in Provincia di Parma: n. giornate e mesi di apertura e relativa media - a.s. 2004/2005</t>
  </si>
  <si>
    <t>Nidi d'infanzia, micro-nidi e sezioni di nido aggregate a scuole dell'infanzia a gestione privata in Provincia di Reggio Emilia: n. giornate e mesi di apertura e relativa media - a.s. 2004/2005</t>
  </si>
  <si>
    <t>Nidi d'infanzia, micro-nidi e sezioni di nido aggregate a scuole dell'infanzia a gestione privata in Provincia di Modena: n. giornate e mesi di apertura e relativa media - a.s. 2004/2005</t>
  </si>
  <si>
    <t>Nidi d'infanzia, micro-nidi e sezioni di nido aggregate a scuole dell'infanzia a gestione privata in Provincia di Bologna: n. giornate e mesi di apertura e relativa media - a.s. 2004/2005</t>
  </si>
  <si>
    <t>Nidi d'infanzia, micro-nidi e sezioni di nido aggregate a scuole dell'infanzia a gestione privata in Provincia di Ferrara: n. giornate e mesi di apertura e relativa media - a.s. 2004/2005</t>
  </si>
  <si>
    <t>Nidi d'infanzia, micro-nidi e sezioni di nido aggregate a scuole dell'infanzia a gestione privata in Provincia di Ravenna: n. giornate e mesi di apertura e relativa media - a.s. 2004/2005</t>
  </si>
  <si>
    <t>Numero nidi d'infanzia, micro-nidi e sezioni di nido aggregate a scuole dell'infanzia a gestione indiretta comunale e n. posti in Provincia di Rimini - a.s 2004/2005</t>
  </si>
  <si>
    <t>Numero nidi d'infanzia, micro-nidi e sezioni di nido aggregate a scuole dell'infanzia e n. posti convenzionati con i Comuni in Provincia di Rimini - a.s 2004/2005</t>
  </si>
  <si>
    <t>Numero di nidi d'infanzia, micro-nidi e sezioni di nido aggregate a scuole dell'infanzia a gestione privata e numero di posti in Provincia di Rimini - a.s 2004/2005</t>
  </si>
  <si>
    <t>Non sono presenti servizi convenzionati</t>
  </si>
  <si>
    <t>Poggio Berni</t>
  </si>
  <si>
    <t>Numero di nidi d'infanzia, micro-nidi e sezioni di nido aggregate a scuole dell'infanzia a gestione privata e numero di posti in Provincia di Bologna - a.s 2004/2005</t>
  </si>
  <si>
    <t>Numero nidi d'infanzia, micro-nidi e sezioni di nido aggregate a scuole dell'infanzia e n. posti in Provincia di Bologna - a.s 2004/2005</t>
  </si>
  <si>
    <r>
      <t xml:space="preserve">Nidi d'infanzia, micro-nidi e sezioni di nido aggregate a scuole dell'infanzia a </t>
    </r>
    <r>
      <rPr>
        <b/>
        <u val="single"/>
        <sz val="10"/>
        <rFont val="Verdana"/>
        <family val="2"/>
      </rPr>
      <t>gestione pubblica indiretta</t>
    </r>
    <r>
      <rPr>
        <b/>
        <sz val="10"/>
        <rFont val="Verdana"/>
        <family val="2"/>
      </rPr>
      <t xml:space="preserve"> in Emilia-Romagna: personale per tipologia di mansione per provincia e per Comune - a.s. 2004/2005</t>
    </r>
  </si>
  <si>
    <r>
      <t xml:space="preserve">Nidi d'infanzia, micro-nidi e sezioni di nido aggregate a scuole dell'infanzia in Provincia di Piacenza </t>
    </r>
    <r>
      <rPr>
        <b/>
        <u val="single"/>
        <sz val="8"/>
        <rFont val="Verdana"/>
        <family val="2"/>
      </rPr>
      <t>a gestione indiretta pubblica</t>
    </r>
    <r>
      <rPr>
        <b/>
        <sz val="8"/>
        <rFont val="Verdana"/>
        <family val="2"/>
      </rPr>
      <t>: personale per tipologia di mansione - a.s. 2004/2005</t>
    </r>
  </si>
  <si>
    <r>
      <t xml:space="preserve">Nidi d'infanzia, micro-nidi e sezioni di nido aggregate a scuole dell'infanzia in Provincia di Parma </t>
    </r>
    <r>
      <rPr>
        <b/>
        <u val="single"/>
        <sz val="10"/>
        <rFont val="Verdana"/>
        <family val="2"/>
      </rPr>
      <t>a gestione indiretta pubblica</t>
    </r>
    <r>
      <rPr>
        <b/>
        <sz val="10"/>
        <rFont val="Verdana"/>
        <family val="2"/>
      </rPr>
      <t>: personale per tipologia di mansione - a.s. 2004/2005</t>
    </r>
  </si>
  <si>
    <r>
      <t xml:space="preserve">Nidi d'infanzia, micro-nidi e sezioni di nido aggregate a scuole dell'infanzia in Provincia di Reggio Emilia </t>
    </r>
    <r>
      <rPr>
        <b/>
        <u val="single"/>
        <sz val="10"/>
        <rFont val="Verdana"/>
        <family val="2"/>
      </rPr>
      <t>a gestione indiretta pubblica</t>
    </r>
    <r>
      <rPr>
        <b/>
        <sz val="10"/>
        <rFont val="Verdana"/>
        <family val="2"/>
      </rPr>
      <t>: personale per tipologia di mansione - a.s. 2004/2005</t>
    </r>
  </si>
  <si>
    <r>
      <t xml:space="preserve">Nidi d'infanzia, micro-nidi e sezioni di nido aggregate a scuole dell'infanzia in Provincia di Modena </t>
    </r>
    <r>
      <rPr>
        <b/>
        <u val="single"/>
        <sz val="10"/>
        <rFont val="Verdana"/>
        <family val="2"/>
      </rPr>
      <t>a gestione indiretta pubblica</t>
    </r>
    <r>
      <rPr>
        <b/>
        <sz val="10"/>
        <rFont val="Verdana"/>
        <family val="2"/>
      </rPr>
      <t>: personale per tipologia di mansione - a.s. 2004/2005</t>
    </r>
  </si>
  <si>
    <r>
      <t xml:space="preserve">Nidi d'infanzia, micro-nidi e sezioni di nido aggregate a scuole dell'infanzia in Provincia di Bologna </t>
    </r>
    <r>
      <rPr>
        <b/>
        <u val="single"/>
        <sz val="10"/>
        <rFont val="Verdana"/>
        <family val="2"/>
      </rPr>
      <t>a gestione indiretta pubblica</t>
    </r>
    <r>
      <rPr>
        <b/>
        <sz val="10"/>
        <rFont val="Verdana"/>
        <family val="2"/>
      </rPr>
      <t>: personale per tipologia di mansione - a.s. 2004/2005</t>
    </r>
  </si>
  <si>
    <r>
      <t xml:space="preserve">Nidi d'infanzia, micro-nidi e sezioni di nido aggregate a scuole dell'infanzia in Provincia di Ferrara </t>
    </r>
    <r>
      <rPr>
        <b/>
        <u val="single"/>
        <sz val="10"/>
        <rFont val="Verdana"/>
        <family val="2"/>
      </rPr>
      <t>a gestione indiretta pubblica</t>
    </r>
    <r>
      <rPr>
        <b/>
        <sz val="10"/>
        <rFont val="Verdana"/>
        <family val="2"/>
      </rPr>
      <t>: personale per tipologia di mansione - a.s. 2004/2005</t>
    </r>
  </si>
  <si>
    <r>
      <t xml:space="preserve">Nidi d'infanzia, micro-nidi e sezioni di nido aggregate a scuole dell'infanzia in Provincia di Ravenna </t>
    </r>
    <r>
      <rPr>
        <b/>
        <u val="single"/>
        <sz val="10"/>
        <rFont val="Verdana"/>
        <family val="2"/>
      </rPr>
      <t>a gestione indiretta pubblica</t>
    </r>
    <r>
      <rPr>
        <b/>
        <sz val="10"/>
        <rFont val="Verdana"/>
        <family val="2"/>
      </rPr>
      <t>: personale per tipologia di mansione - a.s. 2004/2005</t>
    </r>
  </si>
  <si>
    <r>
      <t xml:space="preserve">Nidi d'infanzia, micro-nidi e sezioni di nido aggregate a scuole dell'infanzia in Provincia di Forlì-Cesena </t>
    </r>
    <r>
      <rPr>
        <b/>
        <u val="single"/>
        <sz val="10"/>
        <rFont val="Verdana"/>
        <family val="2"/>
      </rPr>
      <t>a gestione indiretta pubblica</t>
    </r>
    <r>
      <rPr>
        <b/>
        <sz val="10"/>
        <rFont val="Verdana"/>
        <family val="2"/>
      </rPr>
      <t>: personale per tipologia di mansione - a.s. 2004/2005</t>
    </r>
  </si>
  <si>
    <r>
      <t xml:space="preserve">Nidi d'infanzia, micro-nidi e sezioni di nido aggregate a scuole dell'infanzia in Provincia di Rimini </t>
    </r>
    <r>
      <rPr>
        <b/>
        <u val="single"/>
        <sz val="10"/>
        <rFont val="Verdana"/>
        <family val="2"/>
      </rPr>
      <t>a gestione indiretta pubblica</t>
    </r>
    <r>
      <rPr>
        <b/>
        <sz val="10"/>
        <rFont val="Verdana"/>
        <family val="2"/>
      </rPr>
      <t>: personale per tipologia di mansione - a.s. 2004/2005</t>
    </r>
  </si>
  <si>
    <t>Nidi d'infanzia, micro-nidi e sezioni di nido aggregate a scuole dell'infanzia a gestione indiretta comunale in Provincia di Rimini: n. giornate e mesi di apertura e relativa media - a.s. 2004/2005</t>
  </si>
  <si>
    <t>Nidi d'infanzia, micro-nidi e sezioni di nido aggregate a scuole dell'infanzia a gestione indiretta comunale in Provincia di Forlì - Cesena: n. giornate e mesi di apertura e relativa media - a.s. 2004/2005</t>
  </si>
  <si>
    <t>Nidi d'infanzia, micro-nidi e sezioni di nido aggregate a scuole dell'infanzia a gestione indiretta comunale/pubblica in Provincia di Ravenna: n. giornate e mesi di apertura e relativa media - a.s. 2004/2005</t>
  </si>
  <si>
    <t>Nidi d'infanzia, micro-nidi e sezioni di nido aggregate a scuole dell'infanzia a gestione indiretta comunale in Provincia di Ferrara: n. giornate e mesi di apertura e relativa media - a.s. 2004/2005</t>
  </si>
  <si>
    <t>Nidi d'infanzia, micro-nidi e sezioni di nido aggregate a scuole dell'infanzia a gestione privata in convenzione con le amministrazioni comunali in Emilia-Romagna: n. giornate e mesi di apertura e relativa media - a.s. 2004/2005</t>
  </si>
  <si>
    <r>
      <t xml:space="preserve">Numero di sezioni e orario di apertura giornaliera nei nidi d'infanzia, micro-nidi e sezioni di nido aggregate a scuole dell'infanzia a </t>
    </r>
    <r>
      <rPr>
        <b/>
        <u val="single"/>
        <sz val="8"/>
        <rFont val="Verdana"/>
        <family val="2"/>
      </rPr>
      <t>gestione privata</t>
    </r>
    <r>
      <rPr>
        <b/>
        <sz val="8"/>
        <rFont val="Verdana"/>
        <family val="2"/>
      </rPr>
      <t xml:space="preserve"> in Provincia di Ferrara - a.s 2004/2005</t>
    </r>
  </si>
  <si>
    <r>
      <t xml:space="preserve">Numero di sezioni e orario di apertura giornaliera nei nidi d'infanzia, micro-nidi e sezioni di nido aggregate a scuole dell'infanzia a </t>
    </r>
    <r>
      <rPr>
        <b/>
        <u val="single"/>
        <sz val="8"/>
        <rFont val="Verdana"/>
        <family val="2"/>
      </rPr>
      <t>gestione privata</t>
    </r>
    <r>
      <rPr>
        <b/>
        <sz val="8"/>
        <rFont val="Verdana"/>
        <family val="2"/>
      </rPr>
      <t xml:space="preserve"> in Provincia di Ravenna - a.s 2004/2005</t>
    </r>
  </si>
  <si>
    <r>
      <t xml:space="preserve">Numero di sezioni e orario di apertura giornaliera nei nidi d'infanzia, micro-nidi e sezioni di nido aggregate a scuole dell'infanzia a </t>
    </r>
    <r>
      <rPr>
        <b/>
        <u val="single"/>
        <sz val="8"/>
        <rFont val="Verdana"/>
        <family val="2"/>
      </rPr>
      <t>gestione privata</t>
    </r>
    <r>
      <rPr>
        <b/>
        <sz val="8"/>
        <rFont val="Verdana"/>
        <family val="2"/>
      </rPr>
      <t xml:space="preserve"> in Provincia di Forlì-Cesena - a.s 2004/2005</t>
    </r>
  </si>
  <si>
    <r>
      <t xml:space="preserve">Numero di sezioni e orario di apertura giornaliera nei nidi d'infanzia, micro-nidi e sezioni di nido aggregate a scuole dell'infanzia a </t>
    </r>
    <r>
      <rPr>
        <b/>
        <u val="single"/>
        <sz val="8"/>
        <rFont val="Verdana"/>
        <family val="2"/>
      </rPr>
      <t>gestione privata</t>
    </r>
    <r>
      <rPr>
        <b/>
        <sz val="8"/>
        <rFont val="Verdana"/>
        <family val="2"/>
      </rPr>
      <t xml:space="preserve"> in Provincia di Rimini - a.s 2004/2005</t>
    </r>
  </si>
  <si>
    <t>%
del sul valore totale</t>
  </si>
  <si>
    <t>Fonte: Amministrazioni comunali, provinciali - elaborazione Servizio Politiche familiari, Infanzia e Adolescenza della Regione Emilia-Romagna</t>
  </si>
  <si>
    <t>Bilancio comunale anno finanziario 2003
scheda riepilogativa del Comune</t>
  </si>
  <si>
    <t>Castello d'Argile</t>
  </si>
  <si>
    <t>Nidi d'infanzia, micro-nidi e sezioni di nido aggregate a scuole dell'infanzia privati convenzionati con i Comuni in Provincia di Bologna: giornate e mesi di apertura e rispettive medie - a.s 2004/2005</t>
  </si>
  <si>
    <t>Nidi d'infanzia, micro-nidi e sezioni di nido aggregate a scuole dell'infanzia privati convenzionati con i Comuni in Provincia di Ferrara: giornate e mesi di apertura e rispettive medie - a.s 2004/2005</t>
  </si>
  <si>
    <t>Nidi d'infanzia, micro-nidi e sezioni di nido aggregate a scuole dell'infanzia privati convenzionati con i Comuni in Provincia di Ravenna: giornate e mesi di apertura e rispettive medie - a.s 2004/2005</t>
  </si>
  <si>
    <t>Nidi d'infanzia, micro-nidi e sezioni di nido aggregate a scuole dell'infanzia privati convenzionati con i Comuni in Provincia di Forlì - Cesena: giornate e mesi di apertura e rispettive medie - a.s 2004/2005</t>
  </si>
  <si>
    <t>Nidi d'infanzia, micro-nidi e sezioni di nido aggregate a scuole dell'infanzia privati convenzionati con i Comuni in Provincia di Rimini: giornate e mesi di apertura e rispettive medie - a.s 2004/2005</t>
  </si>
  <si>
    <t>Bagno Romagna</t>
  </si>
  <si>
    <t>Civitella Romagna</t>
  </si>
  <si>
    <t>Sogliano al Rubicone</t>
  </si>
  <si>
    <t>Vergato</t>
  </si>
  <si>
    <t>Sasso Marconi</t>
  </si>
  <si>
    <t>San Pietro In Casale</t>
  </si>
  <si>
    <t>San Lazzaro Di Savena</t>
  </si>
  <si>
    <t>San Giovanni In Persiceto</t>
  </si>
  <si>
    <t>San Giorgio Di Piano</t>
  </si>
  <si>
    <t>Sala Bolognese</t>
  </si>
  <si>
    <t>Porretta Terme</t>
  </si>
  <si>
    <t>Pieve Di Cento</t>
  </si>
  <si>
    <t>Pianoro</t>
  </si>
  <si>
    <t>Ozzano Dell'Emilia</t>
  </si>
  <si>
    <t>Mordano</t>
  </si>
  <si>
    <t>Monteveglio</t>
  </si>
  <si>
    <t>Monterenzio</t>
  </si>
  <si>
    <t>Molinella</t>
  </si>
  <si>
    <t>Minerbio</t>
  </si>
  <si>
    <t>Medicina</t>
  </si>
  <si>
    <t>Malalbergo</t>
  </si>
  <si>
    <t>Grizzana Morandi</t>
  </si>
  <si>
    <t>Granarolo Dell'Emilia</t>
  </si>
  <si>
    <t>Galliera</t>
  </si>
  <si>
    <t>Dozza</t>
  </si>
  <si>
    <t>Crevalcore</t>
  </si>
  <si>
    <t>Crespellano</t>
  </si>
  <si>
    <t>Castello D'Argile</t>
  </si>
  <si>
    <t>Castel San Pietro Terme</t>
  </si>
  <si>
    <t>Castel Maggiore</t>
  </si>
  <si>
    <t>Casalecchio Di Reno</t>
  </si>
  <si>
    <t>Calderara Di Reno</t>
  </si>
  <si>
    <t>Budrio</t>
  </si>
  <si>
    <t>Borgo Tossignano</t>
  </si>
  <si>
    <t>Bentivoglio</t>
  </si>
  <si>
    <t>Bazzano</t>
  </si>
  <si>
    <t>Baricella</t>
  </si>
  <si>
    <t>Argelato</t>
  </si>
  <si>
    <t>Anzola Dell'Emilia</t>
  </si>
  <si>
    <t>Monzuno</t>
  </si>
  <si>
    <t>Monte San Pietro</t>
  </si>
  <si>
    <t>Marzabotto</t>
  </si>
  <si>
    <t>Castiglione dei Pepoli</t>
  </si>
  <si>
    <t>Casalfiumanese</t>
  </si>
  <si>
    <t>Castello Di Serravalle</t>
  </si>
  <si>
    <t>Numero nidi d'infanzia, micro-nidi e sezioni di nido aggregate a scuole dell'infanzia pubblici e n. posti in Provincia di Bologna - a.s 2004/2005</t>
  </si>
  <si>
    <t>Ozzano Dell'Emilia: micro-nido aziendale Alma Mater Studiorum - Università Degli Studi Di Bologna</t>
  </si>
  <si>
    <t>media giornate
di
apertura</t>
  </si>
  <si>
    <t>Numero nidi d'infanzia, micro-nidi e sezioni di nido aggregate a scuole dell'infanzia e n. posti convenzionati con i Comuni in Provincia di Bologna - a.s 2004/2005</t>
  </si>
  <si>
    <t>Argelato: nido aziendale Centergross S.r.l. in convenzione con il Comune di Malalbergo per 5 bambini</t>
  </si>
  <si>
    <t>Numero di nidi d'infanzia, micro-nidi e sezioni di nido aggregate a scuole dell'infanzia a gestione privata e numero di posti in Provincia di Parma - a.s 2004/2005</t>
  </si>
  <si>
    <t>Numero di nidi d'infanzia, micro-nidi e sezioni di nido aggregate a scuole dell'infanzia a gestione indiretta pubblica e numero di posti - a.s 2004/2005</t>
  </si>
  <si>
    <t>Unione di Comuni Terre di Castelli</t>
  </si>
  <si>
    <t>Novi di Modena</t>
  </si>
  <si>
    <t>Marano</t>
  </si>
  <si>
    <t>I Comuni di Castelnuovo Rangone, Castelvetro Di Modena, Savignano Sul Panaro, Spilamberto e Vignola fanno pare dell'Unione di Comuni Terre di Castelli: i costi di bilancio sono riportati quali valori aggregati nel bilancio consortile</t>
  </si>
  <si>
    <t>Numero nidi d'infanzia, micro-nidi e sezioni di nido aggregate a scuole dell'infanzia e n. posti in Provincia di Parma  - a.s 2004/2005</t>
  </si>
  <si>
    <t>Sant'Agata Sul Santerno</t>
  </si>
  <si>
    <t>Faenza</t>
  </si>
  <si>
    <t>Castel Bolognese</t>
  </si>
  <si>
    <t>Ravenna:nido aziendale Questura di Ravenna</t>
  </si>
  <si>
    <t>Numero nidi d'infanzia, micro-nidi e sezioni di nido aggregate a scuole dell'infanzia e n. posti convenzionati con i Comuni in Provincia di Ravenna - a.s 2004/2005</t>
  </si>
  <si>
    <t>Brisighella</t>
  </si>
  <si>
    <t>Bagnara Di Romagna</t>
  </si>
  <si>
    <t>Migliarino: un nido in convenzione</t>
  </si>
  <si>
    <t>Numero di nidi d'infanzia, micro-nidi e sezioni di nido aggregate a scuole dell'infanzia a gestione privata e numero di posti in Provincia di Ravenna - a.s 2004/2005</t>
  </si>
  <si>
    <t>Numero nidi d'infanzia, micro-nidi e sezioni di nido aggregate a scuole dell'infanzia e n. posti in Provincia di Ravenna - a.s 2004/2005</t>
  </si>
  <si>
    <t>Numero nidi d'infanzia, micro-nidi e sezioni di nido aggregate a scuole dell'infanzia pubblici e n. posti in Provincia di Forlì - Cesena - a.s 2004/2005</t>
  </si>
  <si>
    <t>Savignano Sul Rubicone</t>
  </si>
  <si>
    <t>San Mauro Pascoli</t>
  </si>
  <si>
    <t>Meldola</t>
  </si>
  <si>
    <t>Gatteo</t>
  </si>
  <si>
    <t>Gambettola</t>
  </si>
  <si>
    <t>Forlimpopoli</t>
  </si>
  <si>
    <t>Forlì</t>
  </si>
  <si>
    <t>Cesenatico</t>
  </si>
  <si>
    <t>Cesena</t>
  </si>
  <si>
    <t>Castrocaro Terme e Terra Del Sole</t>
  </si>
  <si>
    <t>Numero di sezioni e orario di apertura giornaliera nei nidi d'infanzia, micro-nidi e sezioni di nido aggregate a scuole dell'infanzia nella provincia di Piacenza  - a.s 2004/2005</t>
  </si>
  <si>
    <t>Numero di sezioni e orario di apertura giornaliera nei nidi d'infanzia, micro-nidi e sezioni di nido aggregate a scuole dell'infanzia nella provincia di Parma  - a.s 2004/2005</t>
  </si>
  <si>
    <t>Nidi d'infanzia, micro-nidi e sezioni di nido aggregate a scuole dell'infanzia in Provincia di Ferrara a gestione privata in convenzione con i Comuni: personale per tipologia di mansione - a.s. 2004/2005</t>
  </si>
  <si>
    <t>Nidi d'infanzia, micro-nidi e sezioni di nido aggregate a scuole dell'infanzia in Provincia di Ferrara a gestione privata: personale per tipologia di mansione - a.s. 2004/2005</t>
  </si>
  <si>
    <t>Nidi d'infanzia, micro-nidi e sezioni di nido aggregate a scuole dell'infanzia a gestione comunale in Provincia di Ravenna: personale per tipologia di mansione - a.s. 2004/2005</t>
  </si>
  <si>
    <t>Portomaggiore</t>
  </si>
  <si>
    <t>Sant'Agostino</t>
  </si>
  <si>
    <t>Tresigallo</t>
  </si>
  <si>
    <t>Consorzio dei Comuni di Migliarino e Ostellato</t>
  </si>
  <si>
    <t>Numero nidi d'infanzia, micro-nidi e sezioni di nido aggregate a scuole dell'infanzia e n. posti in Provincia di Modena - a.s 2004/2005</t>
  </si>
  <si>
    <t>Modena: un nido aziendale presso il Policlinico</t>
  </si>
  <si>
    <t>Numero nidi d'infanzia, micro-nidi e sezioni di nido aggregate a scuole dell'infanzia e n. posti in Provincia di Ferrara - a.s 2004/2005</t>
  </si>
  <si>
    <t>Numero nidi d'infanzia, micro-nidi e sezioni di nido aggregate a scuole dell'infanzia pubblici e n. posti in Provincia di Ferrara - a.s 2004/2005</t>
  </si>
  <si>
    <t>Argenta</t>
  </si>
  <si>
    <t>Berra</t>
  </si>
  <si>
    <t>Bondeno</t>
  </si>
  <si>
    <t>Cento</t>
  </si>
  <si>
    <t>Codigoro</t>
  </si>
  <si>
    <t>Copparo</t>
  </si>
  <si>
    <t>Goro</t>
  </si>
  <si>
    <t>Massa Fiscaglia</t>
  </si>
  <si>
    <t>Mesola</t>
  </si>
  <si>
    <t>Migliarino</t>
  </si>
  <si>
    <t>Mirabello</t>
  </si>
  <si>
    <t>Ravenna: nido aziendale Questura di Ravenna</t>
  </si>
  <si>
    <t>Nidi d'infanzia, micro-nidi e sezioni di nido aggregate a scuole dell'infanzia a gestione comunale/pubblica in Provincia di Rimini: personale per tipologia di mansione - a.s. 2004/2005</t>
  </si>
  <si>
    <t>Montescudo: nido a gestione Ipab</t>
  </si>
  <si>
    <t>Fonte: Software regionale di immissione dati da parte dei Comuni sede di nidi - elaborazione Servizio Politiche familiari, Infanzia e Adolescenza della Regione Emilia-Romagna</t>
  </si>
  <si>
    <t>Fonte: software regionale di immissione dati da parte dei Comuni sede di nidi - elaborazione Servizio Politiche Familiari, Infanzia e Adolescenza della Regione Emilia-Romagna</t>
  </si>
  <si>
    <t>Cod. 2e.01.17</t>
  </si>
  <si>
    <t>Cod. 2e.01.18</t>
  </si>
  <si>
    <t>In Provincia di Rimini non sono presenti servizi convenzionati con i Comuni</t>
  </si>
  <si>
    <t>Cod. 2e.01.19</t>
  </si>
  <si>
    <t>Nidi d'infanzia, micro-nidi e sezioni di nido aggregate a scuole dell'infanzia a gestione comunale in Provincia di Modena: giornate e mesi di apertura e rispettive medie - a.s 2004/2005</t>
  </si>
  <si>
    <t>Nidi d'infanzia, micro-nidi e sezioni di nido aggregate a scuole dell'infanzia a gestione comunale/pubblica in Provincia di Reggio Emilia: giornate e mesi di apertura e rispettive medie - a.s 2004/2005</t>
  </si>
  <si>
    <t>Nidi d'infanzia, micro-nidi e sezioni di nido aggregate a scuole dell'infanzia a gestione comunale/pubblica in Provincia di Parma: giornate e mesi di apertura e rispettive medie - a.s 2004/2005</t>
  </si>
  <si>
    <t>Numero di sezioni e orario di apertura giornaliera nei nidi d'infanzia, micro-nidi e sezioni di nido aggregate a scuole dell'infanzia nella provincia di Rimini - a.s 2004/2005</t>
  </si>
  <si>
    <t>Numero nidi d'infanzia, micro-nidi e sezioni di nido aggregate a scuole dell'infanzia a gestione indiretta comunale e n. posti in Provincia di Forlì - Cesena - a.s 2004/2005</t>
  </si>
  <si>
    <t>Santa Sofia</t>
  </si>
  <si>
    <t>Predappio</t>
  </si>
  <si>
    <t>Modigliana</t>
  </si>
  <si>
    <t>Longiano</t>
  </si>
  <si>
    <t>Bertinoro</t>
  </si>
  <si>
    <t>Numero nidi d'infanzia, micro-nidi e sezioni di nido aggregate a scuole dell'infanzia e n. posti convenzionati con i Comuni in Provincia di Forlì - Cesena - a.s 2004/2005</t>
  </si>
  <si>
    <t>Sarsina</t>
  </si>
  <si>
    <t>Rocca San Casciano</t>
  </si>
  <si>
    <t>Montiano</t>
  </si>
  <si>
    <t>Mercato Saraceno</t>
  </si>
  <si>
    <t>Civitella di Romagna</t>
  </si>
  <si>
    <t>Numero di nidi d'infanzia, micro-nidi e sezioni di nido aggregate a scuole dell'infanzia a gestione privata e numero di posti in Provincia di Forlì - Cesena - a.s 2004/2005</t>
  </si>
  <si>
    <t>Sogliano Al Rubicone</t>
  </si>
  <si>
    <t>Galeata</t>
  </si>
  <si>
    <t>Nidi d'infanzia, micro-nidi e sezioni di nido aggregate a scuole dell'infanzia in Provincia di Reggio Emilia: giornate e mesi di apertura e rispettive medie- a.s 2004/2005</t>
  </si>
  <si>
    <t>Si è proceduto ad adeguare il conteggio delle medie a causa di mancate risposte</t>
  </si>
  <si>
    <t>Nidi d'infanzia, micro-nidi e sezioni di nido aggregate a scuole dell'infanzia in Provincia di Modena: giornate e mesi di apertura e rispettive medie- a.s 2004/2005</t>
  </si>
  <si>
    <t>Nidi d'infanzia, micro-nidi e sezioni di nido aggregate a scuole dell'infanzia in Provincia di Bologna: giornate e mesi di apertura e rispettive medie- a.s 2004/2005</t>
  </si>
  <si>
    <t>Nidi d'infanzia, micro-nidi e sezioni di nido aggregate a scuole dell'infanzia in Provincia di Ferrara: giornate e mesi di apertura e rispettive medie- a.s 2004/2005</t>
  </si>
  <si>
    <t>Nidi d'infanzia, micro-nidi e sezioni di nido aggregate a scuole dell'infanzia in Provincia di Ravenna: giornate e mesi di apertura e rispettive medie- a.s 2004/2005</t>
  </si>
  <si>
    <t>Nidi d'infanzia, micro-nidi e sezioni di nido aggregate a scuole dell'infanzia in Provincia di Forlì - Cesena: giornate e mesi di apertura e rispettive medie- a.s 2004/2005</t>
  </si>
  <si>
    <t>Nidi d'infanzia, micro-nidi e sezioni di nido aggregate a scuole dell'infanzia in Provincia di Rimini: giornate e mesi di apertura e rispettive medie- a.s 2004/2005</t>
  </si>
  <si>
    <t>Numero di sezioni e orario di apertura giornaliera nei nidi d'infanzia, micro-nidi e sezioni di nido aggregate a scuole dell'infanzia a gestione indiretta pubblica in Provincia di Bologna  - a.s 2004/2005</t>
  </si>
  <si>
    <t>Numero di sezioni e orario di apertura giornaliera nei nidi d'infanzia, micro-nidi e sezioni di nido aggregate a scuole dell'infanzia a gestione indiretta pubblica in Provincia di Modena  - a.s 2004/2005</t>
  </si>
  <si>
    <t>Numero di sezioni e orario di apertura giornaliera nei nidi d'infanzia, micro-nidi e sezioni di nido aggregate a scuole dell'infanzia a gestione indiretta comunale in Provincia di Reggio Emilia  - a.s 2004/2005</t>
  </si>
  <si>
    <t>Numero di sezioni e orario di apertura giornaliera nei nidi d'infanzia, micro-nidi e sezioni di nido aggregate a scuole dell'infanzia a gestione indiretta comunale in Provincia di Parma  - a.s 2004/2005</t>
  </si>
  <si>
    <t>Numero di sezioni e orario di apertura giornaliera nei nidi d'infanzia, micro-nidi e sezioni di nido aggregate a scuole dell'infanzia a gestione indiretta comunale in Provincia di Piacenza  - a.s 2004/2005</t>
  </si>
  <si>
    <r>
      <t xml:space="preserve">Numero di sezioni e orario di apertura giornaliera nei nidi d'infanzia, micro-nidi e sezioni di nido aggregate a scuole dell'infanzia a </t>
    </r>
    <r>
      <rPr>
        <b/>
        <u val="single"/>
        <sz val="9"/>
        <rFont val="Verdana"/>
        <family val="2"/>
      </rPr>
      <t>gestione privata in convenzione con amministrazioni comunali/pubbliche</t>
    </r>
    <r>
      <rPr>
        <b/>
        <sz val="9"/>
        <rFont val="Verdana"/>
        <family val="2"/>
      </rPr>
      <t xml:space="preserve"> in Emilia-Romagna  - a.s 2004/2005</t>
    </r>
  </si>
  <si>
    <r>
      <t xml:space="preserve">Numero di sezioni e orario di apertura giornaliera nei nidi d'infanzia, micro-nidi e sezioni di nido aggregate a scuole dell'infanzia a </t>
    </r>
    <r>
      <rPr>
        <b/>
        <u val="single"/>
        <sz val="8"/>
        <rFont val="Verdana"/>
        <family val="2"/>
      </rPr>
      <t>gestione privata in convenzione con amministrazioni comunali/pubbliche</t>
    </r>
    <r>
      <rPr>
        <b/>
        <sz val="8"/>
        <rFont val="Verdana"/>
        <family val="2"/>
      </rPr>
      <t xml:space="preserve"> in Provincia di Piacenza  - a.s 2004/2005</t>
    </r>
  </si>
  <si>
    <r>
      <t xml:space="preserve">Numero di sezioni e orario di apertura giornaliera nei nidi d'infanzia, micro-nidi e sezioni di nido aggregate a scuole dell'infanzia a </t>
    </r>
    <r>
      <rPr>
        <b/>
        <u val="single"/>
        <sz val="8"/>
        <rFont val="Verdana"/>
        <family val="2"/>
      </rPr>
      <t>gestione privata in convenzione con amministrazioni comunali/pubbliche</t>
    </r>
    <r>
      <rPr>
        <b/>
        <sz val="8"/>
        <rFont val="Verdana"/>
        <family val="2"/>
      </rPr>
      <t xml:space="preserve"> in Provincia di Parma - a.s 2004/2005</t>
    </r>
  </si>
  <si>
    <t>Nidi d'infanzia, micro-nidi e sezioni di nido aggregate a scuole dell'infanzia a gestione indiretta comunale/pubblica in Emilia-Romagna: n. giornate e mesi di apertura e relativa media - a.s. 2004/2005</t>
  </si>
  <si>
    <t>Nidi d'infanzia, micro-nidi e sezioni di nido aggregate a scuole dell'infanzia a gestione indiretta comunale in Provincia di Piacenza: n. giornate e mesi di apertura e relativa media - a.s. 2004/2005</t>
  </si>
  <si>
    <t>Costi sostenuti per la gestione dei nidi d'infanzia, micro-nidi e sezioni di nido aggregate a scuole dell'infanzia dalle Amministrazioni comunali in Provincia di Forlì-Cesena - a.s. 2004/2005</t>
  </si>
  <si>
    <t>Costi sostenuti per la gestione dei nidi d'infanzia, micro-nidi e sezioni di nido aggregate a scuole dell'infanzia dalle Amministrazioni comunali in Provincia di Rimini - a.s. 2004/2005</t>
  </si>
  <si>
    <t>Numero di nidi d'infanzia, micro-nidi e sezioni di nido aggregate a scuole dell'infanzia pubblici e privati, numero di posti, numero di sezioni in Emilia-Romagna - a.s 2004/2005</t>
  </si>
  <si>
    <t>Consorzio dei Comuni di Migliarino e Ostellato. Un nido non fa parte del consorzio</t>
  </si>
  <si>
    <t>Provincia di Ravenna</t>
  </si>
  <si>
    <t>Provincia di Forlì - Cesena</t>
  </si>
  <si>
    <t>Provincia di Rimini</t>
  </si>
  <si>
    <t>Comuni dell'Unione della Valconca: Mondaino, Montefiore Conca, Morciano, San Clemente</t>
  </si>
  <si>
    <t>Cod. 2e.01.04</t>
  </si>
  <si>
    <t>mesi complessivi di apertura</t>
  </si>
  <si>
    <t>media mesi
di
apertura</t>
  </si>
  <si>
    <t>Totale servizi 0-2 anni</t>
  </si>
  <si>
    <t>Province</t>
  </si>
  <si>
    <t>Fonte: Amministrazioni comunali - elaborazione Servizio Politiche Familiari, Infanzia e Adolescenza della Regione Emilia-Romagna</t>
  </si>
  <si>
    <t>Cod. 2e.01.06</t>
  </si>
  <si>
    <t>Personale Educativo tempo pieno</t>
  </si>
  <si>
    <t>Educativo part time</t>
  </si>
  <si>
    <t>di sostegno tempo pieno</t>
  </si>
  <si>
    <t>di sostegno part time</t>
  </si>
  <si>
    <t>Addetti ai servizi generali tempo pieno</t>
  </si>
  <si>
    <t>Addetti ai servizi generali part  time</t>
  </si>
  <si>
    <t>N.</t>
  </si>
  <si>
    <t>Ore settimanali complessive</t>
  </si>
  <si>
    <t>Personale Educativo tempo pieno e part time</t>
  </si>
  <si>
    <t>di sostegno tempo pieno e part time</t>
  </si>
  <si>
    <t>Addetti ai servizi generali tempo pieno e part time</t>
  </si>
  <si>
    <t>Totale personale</t>
  </si>
  <si>
    <t>V.A.</t>
  </si>
  <si>
    <t>Fonte: Amministrazioni comunali, provinciali - elaborazione Servizio Politiche familiari, infanzia e adolescenza della Regione Emilia-Romagna</t>
  </si>
  <si>
    <t>Comune</t>
  </si>
  <si>
    <t>Alseno</t>
  </si>
  <si>
    <t>Borgonovo Val Tidone</t>
  </si>
  <si>
    <t>Caorso</t>
  </si>
  <si>
    <t>Castel San Giovanni</t>
  </si>
  <si>
    <t>Castelvetro Piacentino</t>
  </si>
  <si>
    <t>Fiorenzuola D'Arda</t>
  </si>
  <si>
    <t>Gossolengo</t>
  </si>
  <si>
    <t>Gragnano Trebbiense</t>
  </si>
  <si>
    <t>Podenzano</t>
  </si>
  <si>
    <t>Ponte Dell'Olio</t>
  </si>
  <si>
    <t>Pontenure</t>
  </si>
  <si>
    <t>Rivergaro</t>
  </si>
  <si>
    <t>Rottofreno</t>
  </si>
  <si>
    <t>Provincia di Piacenza</t>
  </si>
  <si>
    <t>Bedonia</t>
  </si>
  <si>
    <t>Borgo Val Di Taro</t>
  </si>
  <si>
    <t>Busseto</t>
  </si>
  <si>
    <t>Collecchio</t>
  </si>
  <si>
    <t>Colorno</t>
  </si>
  <si>
    <t>Felino</t>
  </si>
  <si>
    <t>Fidenza</t>
  </si>
  <si>
    <t>Fontevivo</t>
  </si>
  <si>
    <t>Fornovo Di Taro</t>
  </si>
  <si>
    <t>Langhirano</t>
  </si>
  <si>
    <t>Lesignano De' Bagni</t>
  </si>
  <si>
    <t>Montechiarugolo</t>
  </si>
  <si>
    <t>Noceto</t>
  </si>
  <si>
    <t>Salsomaggiore Terme</t>
  </si>
  <si>
    <t>Sissa</t>
  </si>
  <si>
    <t>Sorbolo</t>
  </si>
  <si>
    <t>Torrile</t>
  </si>
  <si>
    <t>Traversetolo</t>
  </si>
  <si>
    <t>Albinea</t>
  </si>
  <si>
    <t>Bagnolo In Piano</t>
  </si>
  <si>
    <t>Bibbiano</t>
  </si>
  <si>
    <t>Brescello</t>
  </si>
  <si>
    <t>Cadelbosco Di Sopra</t>
  </si>
  <si>
    <t>Campagnola Emilia</t>
  </si>
  <si>
    <t>Castelnuovo Rangone: per il personale educativo sono state inserite le ore indicate in altra cella</t>
  </si>
  <si>
    <t>Provincia di Reggio Emilia</t>
  </si>
  <si>
    <t>Provincia di Modena</t>
  </si>
  <si>
    <t>Provincia di Bologna</t>
  </si>
  <si>
    <t>Provincia di Ferrara</t>
  </si>
  <si>
    <t>La gestione finanziaria si riferisce al bilancio 2003, alcuni servizi hanno aperto nel corso del 2003 o nel 2004. Per questi servizi le Amministrazioni comunali non dispongono di valori a bilancio</t>
  </si>
  <si>
    <t>Numero nidi d'infanzia, micro-nidi e sezioni di nido aggregate a scuole dell'infanzia e n. posti in Provincia di Forlì - Cesena - a.s 2004/2005</t>
  </si>
  <si>
    <t>Numero di sezioni e orario di apertura giornaliera nei nidi d'infanzia, micro-nidi e sezioni di nido aggregate a scuole dell'infanzia a gestione indiretta pubblica in Provincia di Rimini - a.s 2004/2005</t>
  </si>
  <si>
    <t>Numero di sezioni e orario di apertura giornaliera nei nidi d'infanzia, micro-nidi e sezioni di nido aggregate a scuole dell'infanzia a gestione indiretta pubblica in Provincia di Forlì-Cesena - a.s 2004/2005</t>
  </si>
  <si>
    <t>Numero di sezioni e orario di apertura giornaliera nei nidi d'infanzia, micro-nidi e sezioni di nido aggregate a scuole dell'infanzia a gestione indiretta pubblica in Provincia di Ravenna - a.s 2004/2005</t>
  </si>
  <si>
    <t>Numero di sezioni e orario di apertura giornaliera nei nidi d'infanzia, micro-nidi e sezioni di nido aggregate a scuole dell'infanzia a gestione indiretta pubblica in Provincia di Ferrara  - a.s 2004/2005</t>
  </si>
  <si>
    <t>Totale complessivo</t>
  </si>
  <si>
    <t>Per i Comuni di Cesenatico, Forlì e Forlimpopoli si è proceduto ad adeguamento dei conteggi per valori non rilevati su alcuni servizi</t>
  </si>
  <si>
    <t>Non sono presenti servizi convenzionati con i Comuni</t>
  </si>
  <si>
    <t>Nidi d'infanzia, micro-nidi e sezioni di nido aggregate a scuole dell'infanzia in Emilia-Romagna: n. giornate e mesi di apertura e relativa media - a.s. 2004/2005</t>
  </si>
  <si>
    <t>Nidi d'infanzia, micro-nidi e sezioni di nido aggregate a scuole dell'infanzia in Provincia di Piacenza: giornate e mesi di apertura e rispettive medie- a.s 2004/2005</t>
  </si>
  <si>
    <t>Nidi d'infanzia, micro-nidi e sezioni di nido aggregate a scuole dell'infanzia in Provincia di Parma: giornate e mesi di apertura e rispettive medie- a.s 2004/2005</t>
  </si>
  <si>
    <t>Nidi d'infanzia, micro-nidi e sezioni di nido aggregate a scuole dell'infanzia in Provincia di Forlì-Cesena: personale per tipologia di mansione - a.s. 2004/2005</t>
  </si>
  <si>
    <t>Nidi d'infanzia, micro-nidi e sezioni di nido aggregate a scuole dell'infanzia in Provincia di Rimini: personale per tipologia di mansione - a.s. 2004/2005</t>
  </si>
  <si>
    <t>Cod. 2e.01.08</t>
  </si>
  <si>
    <t>Obiettori</t>
  </si>
  <si>
    <t>%</t>
  </si>
  <si>
    <t>Volontari</t>
  </si>
  <si>
    <t>Tirocinanti
-
stagisti</t>
  </si>
  <si>
    <t>Cod. 2e.01.10</t>
  </si>
  <si>
    <t xml:space="preserve">V.A. </t>
  </si>
  <si>
    <t>Nidi d'infanzia, micro-nidi e sezioni di nido aggregate a scuole dell'infanzia a gestione comunale in Provincia di Ferrara: giornate e mesi di apertura e rispettive medie - a.s 2004/2005</t>
  </si>
  <si>
    <t>Nidi d'infanzia, micro-nidi e sezioni di nido aggregate a scuole dell'infanzia a gestione comunale in Provincia di Ravenna: giornate e mesi di apertura e rispettive medie - a.s 2004/2005</t>
  </si>
  <si>
    <t>Nidi d'infanzia, micro-nidi e sezioni di nido aggregate a scuole dell'infanzia a gestione comunale in Provincia di Forlì - Cesena: giornate e mesi di apertura e rispettive medie - a.s 2004/2005</t>
  </si>
  <si>
    <t>Nidi d'infanzia, micro-nidi e sezioni di nido aggregate a scuole dell'infanzia a gestione comunale/pubblica in Provincia di Rimini: giornate e mesi di apertura e rispettive medie - a.s 2004/2005</t>
  </si>
  <si>
    <t>Nidi d'infanzia, micro-nidi e sezioni di nido aggregate a scuole dell'infanzia a gestione comunale in Provincia di Bologna: giornate e mesi di apertura e rispettive medie - a.s 2004/2005</t>
  </si>
  <si>
    <t>Cod. 2e.01.20</t>
  </si>
  <si>
    <t>Numero di sezioni e orario di apertura giornaliera nei nidi d'infanzia, micro-nidi e sezioni di nido aggregate a scuole dell'infanzia nella provincia di Forlì-Cesena - a.s 2004/2005</t>
  </si>
  <si>
    <t>Numero di nidi d'infanzia, micro-nidi e sezioni di nido aggregate a scuole dell'infanzia pubblici e numero di posti (capienza strutturale del servizio)  - a.s. 2004/2005</t>
  </si>
  <si>
    <t>Sezioni a tempo pieno</t>
  </si>
  <si>
    <t>Sezioni a part time</t>
  </si>
  <si>
    <t>Numero nidi d'infanzia, micro-nidi e sezioni di nido aggregate a scuole dell'infanzia a gestione indiretta comunale e n. posti in Provincia di Ferrara - a.s 2004/2005</t>
  </si>
  <si>
    <t>Comacchio</t>
  </si>
  <si>
    <t>Formignana</t>
  </si>
  <si>
    <t>Poggio Renatico</t>
  </si>
  <si>
    <t>Numero nidi d'infanzia, micro-nidi e sezioni di nido aggregate a scuole dell'infanzia e n. posti convenzionati con i Comuni in Provincia di Ferrara - a.s 2004/2005</t>
  </si>
  <si>
    <t>Ro</t>
  </si>
  <si>
    <t>Ferrara: per tre sezioni di nido aggregate a scuole dell'infanzia non sono pervenuti i dati relativi ai posti disponibili</t>
  </si>
  <si>
    <t>Numero di sezioni e orario di apertura giornaliera nei nidi d'infanzia, micro-nidi e sezioni di nido aggregate a scuole dell'infanzia a gestione pubblica in Provincia di Ferrara  - a.s 2004/2005</t>
  </si>
  <si>
    <t>Media ore di apertura</t>
  </si>
  <si>
    <t>Granarolo Dell'Emilia: per un servizio non specificato il n. delle ore di apertura</t>
  </si>
  <si>
    <t>Numero di sezioni e orario di apertura giornaliera nei nidi d'infanzia, micro-nidi e sezioni di nido aggregate a scuole dell'infanzia a gestione pubblica in Provincia di Rimini  - a.s 2004/2005</t>
  </si>
  <si>
    <t>Numero nidi d'infanzia, micro-nidi e sezioni di nido aggregate a scuole dell'infanzia pubblici e n. posti in Provincia di Ravenna - a.s 2004/2005</t>
  </si>
  <si>
    <t>Riolo Terme</t>
  </si>
  <si>
    <t>Massa Lombarda</t>
  </si>
  <si>
    <t>Lugo</t>
  </si>
  <si>
    <t>Fusignano</t>
  </si>
  <si>
    <t>Cotignola</t>
  </si>
  <si>
    <t>Conselice</t>
  </si>
  <si>
    <t>Casola Valsenio</t>
  </si>
  <si>
    <t>Numero nidi d'infanzia, micro-nidi e sezioni di nido aggregate a scuole dell'infanzia a gestione indiretta comunale e n. posti in Provincia di Ravenna - a.s 2004/2005</t>
  </si>
  <si>
    <t>Solarolo</t>
  </si>
  <si>
    <t>Forlì: in due servizi non rilevate le giornate di apertura e per uno non riportati i mesi di apertura</t>
  </si>
  <si>
    <t>Cod. 2e.01.11</t>
  </si>
  <si>
    <t>Unione dei Comuni di Sorbolo e Mezzani</t>
  </si>
  <si>
    <t>Rocca San Casciano: non indicati gli importi erogati per la convenzione</t>
  </si>
  <si>
    <t>Mercato Saraceno: non disponibili gli importi relativi alla convenzione per servizio aperto a ottobre 2003</t>
  </si>
  <si>
    <t>Sogliano al Rubicone: nell'anno in corso di rilevazione non esiste una convenzione tra la cooperativa e il comune</t>
  </si>
  <si>
    <t xml:space="preserve">Totale costi di gestione: bilanci comunali anno 2003
</t>
  </si>
  <si>
    <t>Tempo pieno</t>
  </si>
  <si>
    <t>Part time</t>
  </si>
  <si>
    <t>Orario totale</t>
  </si>
  <si>
    <t>Cod. 2e.01.02</t>
  </si>
  <si>
    <t>San Giorgio Piacentino</t>
  </si>
  <si>
    <t>Calendasco</t>
  </si>
  <si>
    <t>Nidi d'infanzia, micro-nidi e sezioni di nido aggregate a scuole dell'infanzia a gestione privata: numero servizi e capienza strutturale - a.s 2004/2005</t>
  </si>
  <si>
    <t>Cod. 2e.01.03</t>
  </si>
  <si>
    <t>Cod. 2e.01.05</t>
  </si>
  <si>
    <t>Numero di sezioni e orario di apertura giornaliera nei nidi d'infanzia, micro-nidi e sezioni di nido aggregate a scuole dell'infanzia a gestione pubblica in Provincia di Bologna  - a.s 2004/2005</t>
  </si>
  <si>
    <t>Zola Predosa</t>
  </si>
  <si>
    <t xml:space="preserve">N. Personale Educativo </t>
  </si>
  <si>
    <t>N. Personale di sostegno</t>
  </si>
  <si>
    <t>N. Addetti ai servizi generali</t>
  </si>
  <si>
    <t>tempo pieno</t>
  </si>
  <si>
    <t>part time</t>
  </si>
  <si>
    <t xml:space="preserve"> tempo pieno</t>
  </si>
  <si>
    <t>Nidi d'infanzia, micro-nidi e sezioni di nido aggregate a scuole dell'infanzia in Provincia di Piacenza a gestione privata: personale per tipologia di mansione - a.s. 2004/2005</t>
  </si>
  <si>
    <t>Nidi d'infanzia, micro-nidi e sezioni di nido aggregate a scuole dell'infanzia in Provincia di Piacenza a gestione privata in convenzione con i Comuni: personale per tipologia di mansione - a.s. 2004/2005</t>
  </si>
  <si>
    <t>Nidi d'infanzia, micro-nidi e sezioni di nido aggregate a scuole dell'infanzia a gestione privata in Provincia di Forlì - Cesena: n. giornate e mesi di apertura e relativa media - a.s. 2004/2005</t>
  </si>
  <si>
    <t>Nidi d'infanzia, micro-nidi e sezioni di nido aggregate a scuole dell'infanzia a gestione privata in Provincia di Rimini: n. giornate e mesi di apertura e relativa media - a.s. 2004/2005</t>
  </si>
  <si>
    <t>Cod. 2e.01.14</t>
  </si>
  <si>
    <t>Cod. 2e.01.15</t>
  </si>
  <si>
    <t>n.p.</t>
  </si>
  <si>
    <t>Sant'Agata Bolognese</t>
  </si>
  <si>
    <t>Cod. 2e.01.12</t>
  </si>
  <si>
    <t>Costi nidi d'infanzia: bilancio comunale anno 2003
scheda riepilogativa del Comune</t>
  </si>
  <si>
    <t>Cod. 2e.01.07</t>
  </si>
  <si>
    <t>Spese sostenuti dai Comuni per i nidi d'infanzia, micro-nidi e sezioni di nido aggregate a scuole dell'infanzia risultanti dal bilancio finanziario 2003</t>
  </si>
  <si>
    <t>Per il Comune di Morciano di Romagna non sono presenti valori a bilancio in quanto appaiono come unico importo indicato nell'Unione dei Comuni della Valconca e costituita dai Comuni di:  Mondaino, Montefiore Conca, Morciano Di Romagna e San Clemente</t>
  </si>
  <si>
    <t>Cod. 2e.01.09</t>
  </si>
  <si>
    <t>Totale servizi
0-2 anni</t>
  </si>
  <si>
    <t>Le ore di apertura sono espresse in centesimi per poter procedere ai conteggi</t>
  </si>
  <si>
    <t>Nidi d'infanzia, micro-nidi e sezioni di nido aggregate a scuole dell'infanzia a gestione indiretta comunale in Provincia di Parma: n. giornate e mesi di apertura e relativa media - a.s. 2004/2005</t>
  </si>
  <si>
    <t>Nidi d'infanzia, micro-nidi e sezioni di nido aggregate a scuole dell'infanzia a gestione indiretta comunale in Provincia di Reggio Emilia: n. giornate e mesi di apertura e relativa media - a.s. 2004/2005</t>
  </si>
  <si>
    <t>Nidi d'infanzia, micro-nidi e sezioni di nido aggregate a scuole dell'infanzia a gestione indiretta comunale/pubblica in Provincia di Modena: n. giornate e mesi di apertura e relativa media - a.s. 2004/2005</t>
  </si>
  <si>
    <t>Nidi d'infanzia, micro-nidi e sezioni di nido aggregate a scuole dell'infanzia a gestione indiretta comunale/pubblica in Provincia di Bologna: n. giornate e mesi di apertura e relativa media - a.s. 2004/2005</t>
  </si>
  <si>
    <r>
      <t xml:space="preserve">Numero di sezioni e orario di apertura giornaliera nei nidi d'infanzia, micro-nidi e sezioni di nido aggregate a scuole dell'infanzia a </t>
    </r>
    <r>
      <rPr>
        <b/>
        <u val="single"/>
        <sz val="8"/>
        <rFont val="Verdana"/>
        <family val="2"/>
      </rPr>
      <t>gestione privata</t>
    </r>
    <r>
      <rPr>
        <b/>
        <sz val="8"/>
        <rFont val="Verdana"/>
        <family val="2"/>
      </rPr>
      <t xml:space="preserve"> in Provincia di Reggio Emilia - a.s 2004/2005</t>
    </r>
  </si>
  <si>
    <r>
      <t xml:space="preserve">Numero di sezioni e orario di apertura giornaliera nei nidi d'infanzia, micro-nidi e sezioni di nido aggregate a scuole dell'infanzia a </t>
    </r>
    <r>
      <rPr>
        <b/>
        <u val="single"/>
        <sz val="8"/>
        <rFont val="Verdana"/>
        <family val="2"/>
      </rPr>
      <t>gestione privata</t>
    </r>
    <r>
      <rPr>
        <b/>
        <sz val="8"/>
        <rFont val="Verdana"/>
        <family val="2"/>
      </rPr>
      <t xml:space="preserve"> in Provincia di Modena - a.s 2004/2005</t>
    </r>
  </si>
  <si>
    <r>
      <t xml:space="preserve">Numero di sezioni e orario di apertura giornaliera nei nidi d'infanzia, micro-nidi e sezioni di nido aggregate a scuole dell'infanzia a </t>
    </r>
    <r>
      <rPr>
        <b/>
        <u val="single"/>
        <sz val="8"/>
        <rFont val="Verdana"/>
        <family val="2"/>
      </rPr>
      <t>gestione privata</t>
    </r>
    <r>
      <rPr>
        <b/>
        <sz val="8"/>
        <rFont val="Verdana"/>
        <family val="2"/>
      </rPr>
      <t xml:space="preserve"> in Provincia di Bologna - a.s 2004/2005</t>
    </r>
  </si>
  <si>
    <t>Numero nidi d'infanzia, micro-nidi e sezioni di nido aggregate a scuole dell'infanzia a gestione indiretta comunale e n. posti in Provincia di Piacenza - a.s 2004/2005</t>
  </si>
  <si>
    <t>Numero nidi d'infanzia, micro-nidi e sezioni di nido aggregate a scuole dell'infanzia a gestione indiretta comunale e n. posti in Provincia di Parma - a.s 2004/2005</t>
  </si>
  <si>
    <t>Numero nidi d'infanzia, micro-nidi e sezioni di nido aggregate a scuole dell'infanzia e n. posti in Provincia di Piacenza  - a.s 2004/2005</t>
  </si>
  <si>
    <t>Mezzani</t>
  </si>
  <si>
    <t>Per i Comuni di Lesignano De' Bagni e Varano De' Melegari non sono presenti valori a bilancio per apertura dei servizi nel corso del 2004</t>
  </si>
  <si>
    <t>Per i Comuni di Mezzani e Sorbolo non sono presenti valori a bilancio in quanto appaiono come unico valore riportato nella Unione dei Comuni</t>
  </si>
  <si>
    <t>Numero di nidi d'infanzia, micro-nidi e sezioni di nido aggregate a scuole dell'infanzia convenzionati con i Comuni e numero di posti - a.s 2004/2005</t>
  </si>
  <si>
    <t>Numero nidi d'infanzia, micro-nidi e sezioni di nido aggregate a scuole dell'infanzia e n. posti convenzionati con i Comuni in Provincia di Piacenza - a.s 2004/2005</t>
  </si>
  <si>
    <t>Numero nidi d'infanzia, micro-nidi e sezioni di nido aggregate a scuole dell'infanzia e n. posti convenzionati con i Comuni in Provincia di Parma - a.s 2004/2005</t>
  </si>
  <si>
    <t>Numero nidi d'infanzia, micro-nidi e sezioni di nido aggregate a scuole dell'infanzia pubblici e n. posti in Provincia di Parma - a.s 2004/2005</t>
  </si>
  <si>
    <t>Varano De' Melegari</t>
  </si>
  <si>
    <t>Numero di nidi d'infanzia, micro-nidi e sezioni di nido aggregate a scuole dell'infanzia a gestione privata e numero di posti in Provincia di Piacenza - a.s 2004/2005</t>
  </si>
  <si>
    <r>
      <t xml:space="preserve">Numero di sezioni e orario di apertura giornaliera nei nidi d'infanzia, micro-nidi e sezioni di nido aggregate a scuole dell'infanzia a </t>
    </r>
    <r>
      <rPr>
        <b/>
        <u val="single"/>
        <sz val="8"/>
        <rFont val="Verdana"/>
        <family val="2"/>
      </rPr>
      <t>gestione privata in convenzione con amministrazioni comunali/pubbliche</t>
    </r>
    <r>
      <rPr>
        <b/>
        <sz val="8"/>
        <rFont val="Verdana"/>
        <family val="2"/>
      </rPr>
      <t xml:space="preserve"> in Provincia di Reggio Emilia - a.s 2004/2005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</si>
</sst>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_);_(* \(#,##0\);_(* &quot;-&quot;??_);_(@_)"/>
    <numFmt numFmtId="167" formatCode="0.0000"/>
    <numFmt numFmtId="168" formatCode="0.000"/>
    <numFmt numFmtId="169" formatCode="0.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%"/>
    <numFmt numFmtId="174" formatCode="_-* #,##0.0_-;\-* #,##0.0_-;_-* &quot;-&quot;_-;_-@_-"/>
    <numFmt numFmtId="175" formatCode="#,##0.0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#,##0.000"/>
    <numFmt numFmtId="183" formatCode="_-* #,##0.00_-;\-* #,##0.00_-;_-* &quot;-&quot;_-;_-@_-"/>
    <numFmt numFmtId="184" formatCode="0.0000000"/>
    <numFmt numFmtId="185" formatCode="0.000000"/>
    <numFmt numFmtId="186" formatCode="0.00000"/>
    <numFmt numFmtId="187" formatCode="#,##0_ ;\-#,##0\ "/>
    <numFmt numFmtId="188" formatCode="0.00000000"/>
    <numFmt numFmtId="189" formatCode="0.000000000"/>
    <numFmt numFmtId="190" formatCode="0.0000000000"/>
    <numFmt numFmtId="191" formatCode="_-* #,##0.000_-;\-* #,##0.000_-;_-* &quot;-&quot;??_-;_-@_-"/>
    <numFmt numFmtId="192" formatCode="_-* #,##0.000_-;\-* #,##0.000_-;_-* &quot;-&quot;???_-;_-@_-"/>
    <numFmt numFmtId="193" formatCode="_-* #,##0.0_-;\-* #,##0.0_-;_-* &quot;-&quot;?_-;_-@_-"/>
    <numFmt numFmtId="194" formatCode="_-* #,##0.00_-;\-* #,##0.00_-;_-* &quot;-&quot;?_-;_-@_-"/>
    <numFmt numFmtId="195" formatCode="_-* #,##0.0000_-;\-* #,##0.0000_-;_-* &quot;-&quot;??_-;_-@_-"/>
    <numFmt numFmtId="196" formatCode="_-* #,##0.00000_-;\-* #,##0.00000_-;_-* &quot;-&quot;??_-;_-@_-"/>
    <numFmt numFmtId="197" formatCode="_-* #,##0.000_-;\-* #,##0.000_-;_-* &quot;-&quot;_-;_-@_-"/>
    <numFmt numFmtId="198" formatCode="_(* #,##0.0_);_(* \(#,##0.0\);_(* &quot;-&quot;??_);_(@_)"/>
    <numFmt numFmtId="199" formatCode="_(* #,##0.00_);_(* \(#,##0.00\);_(* &quot;-&quot;??_);_(@_)"/>
    <numFmt numFmtId="200" formatCode="#,##0.0000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mmmm\ d\,\ yyyy"/>
    <numFmt numFmtId="209" formatCode="_(* #,##0.000_);_(* \(#,##0.000\);_(* &quot;-&quot;??_);_(@_)"/>
    <numFmt numFmtId="210" formatCode="_(* #,##0.0000_);_(* \(#,##0.0000\);_(* &quot;-&quot;??_);_(@_)"/>
    <numFmt numFmtId="211" formatCode="0;[Red]0"/>
    <numFmt numFmtId="212" formatCode="0.00;[Red]0.00"/>
    <numFmt numFmtId="213" formatCode="_-* #,##0.0000_-;\-* #,##0.0000_-;_-* &quot;-&quot;????_-;_-@_-"/>
  </numFmts>
  <fonts count="47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Verdana"/>
      <family val="2"/>
    </font>
    <font>
      <b/>
      <sz val="8"/>
      <name val="Verdana"/>
      <family val="2"/>
    </font>
    <font>
      <sz val="8"/>
      <color indexed="8"/>
      <name val="Arial"/>
      <family val="0"/>
    </font>
    <font>
      <sz val="7"/>
      <name val="Verdana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7"/>
      <name val="Verdana"/>
      <family val="2"/>
    </font>
    <font>
      <sz val="7"/>
      <color indexed="8"/>
      <name val="Verdana"/>
      <family val="2"/>
    </font>
    <font>
      <b/>
      <sz val="10"/>
      <color indexed="10"/>
      <name val="Verdana"/>
      <family val="2"/>
    </font>
    <font>
      <sz val="9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name val="Arial"/>
      <family val="0"/>
    </font>
    <font>
      <b/>
      <u val="single"/>
      <sz val="9"/>
      <name val="Verdana"/>
      <family val="2"/>
    </font>
    <font>
      <sz val="7"/>
      <color indexed="8"/>
      <name val="Arial"/>
      <family val="2"/>
    </font>
    <font>
      <sz val="6"/>
      <name val="Verdana"/>
      <family val="2"/>
    </font>
    <font>
      <b/>
      <u val="single"/>
      <sz val="8"/>
      <name val="Verdana"/>
      <family val="2"/>
    </font>
    <font>
      <sz val="4"/>
      <name val="Verdana"/>
      <family val="2"/>
    </font>
    <font>
      <b/>
      <sz val="9"/>
      <color indexed="10"/>
      <name val="Verdana"/>
      <family val="2"/>
    </font>
    <font>
      <i/>
      <sz val="7"/>
      <name val="Verdana"/>
      <family val="2"/>
    </font>
    <font>
      <b/>
      <sz val="9"/>
      <name val="Arial"/>
      <family val="2"/>
    </font>
    <font>
      <sz val="10.25"/>
      <name val="Arial"/>
      <family val="0"/>
    </font>
    <font>
      <sz val="12"/>
      <name val="Arial"/>
      <family val="0"/>
    </font>
    <font>
      <b/>
      <sz val="9.75"/>
      <name val="Arial"/>
      <family val="2"/>
    </font>
    <font>
      <sz val="10.75"/>
      <name val="Arial"/>
      <family val="0"/>
    </font>
    <font>
      <b/>
      <sz val="12"/>
      <name val="Arial"/>
      <family val="0"/>
    </font>
    <font>
      <sz val="8.5"/>
      <name val="Arial"/>
      <family val="2"/>
    </font>
    <font>
      <sz val="7"/>
      <name val="Arial"/>
      <family val="2"/>
    </font>
    <font>
      <sz val="11.5"/>
      <name val="Arial"/>
      <family val="0"/>
    </font>
    <font>
      <i/>
      <sz val="9"/>
      <name val="Verdana"/>
      <family val="2"/>
    </font>
    <font>
      <i/>
      <sz val="8"/>
      <name val="Arial"/>
      <family val="2"/>
    </font>
    <font>
      <b/>
      <u val="single"/>
      <sz val="10"/>
      <name val="Verdana"/>
      <family val="2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3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2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65" fontId="7" fillId="0" borderId="6" xfId="18" applyNumberFormat="1" applyFont="1" applyFill="1" applyBorder="1" applyAlignment="1">
      <alignment vertical="center"/>
    </xf>
    <xf numFmtId="43" fontId="7" fillId="0" borderId="6" xfId="18" applyNumberFormat="1" applyFont="1" applyFill="1" applyBorder="1" applyAlignment="1">
      <alignment vertical="center"/>
    </xf>
    <xf numFmtId="165" fontId="6" fillId="0" borderId="1" xfId="18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3" fontId="2" fillId="0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3" fontId="6" fillId="0" borderId="9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 wrapText="1"/>
    </xf>
    <xf numFmtId="166" fontId="17" fillId="0" borderId="1" xfId="18" applyNumberFormat="1" applyFont="1" applyFill="1" applyBorder="1" applyAlignment="1">
      <alignment horizontal="right" vertical="center" wrapText="1"/>
    </xf>
    <xf numFmtId="199" fontId="17" fillId="0" borderId="1" xfId="18" applyNumberFormat="1" applyFont="1" applyFill="1" applyBorder="1" applyAlignment="1">
      <alignment horizontal="right" vertical="center" wrapText="1"/>
    </xf>
    <xf numFmtId="198" fontId="17" fillId="0" borderId="1" xfId="18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19" fillId="0" borderId="0" xfId="21" applyFont="1" applyFill="1" applyBorder="1" applyAlignment="1">
      <alignment horizontal="left" vertical="center"/>
      <protection/>
    </xf>
    <xf numFmtId="3" fontId="7" fillId="0" borderId="0" xfId="21" applyFont="1" applyFill="1" applyBorder="1" applyAlignment="1">
      <alignment vertical="center"/>
      <protection/>
    </xf>
    <xf numFmtId="3" fontId="7" fillId="0" borderId="0" xfId="21" applyFont="1" applyBorder="1" applyAlignment="1">
      <alignment vertical="center"/>
      <protection/>
    </xf>
    <xf numFmtId="3" fontId="6" fillId="0" borderId="0" xfId="21" applyFont="1" applyBorder="1" applyAlignment="1">
      <alignment vertical="center"/>
      <protection/>
    </xf>
    <xf numFmtId="0" fontId="1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166" fontId="17" fillId="0" borderId="0" xfId="18" applyNumberFormat="1" applyFont="1" applyFill="1" applyBorder="1" applyAlignment="1">
      <alignment horizontal="right" vertical="center" wrapText="1"/>
    </xf>
    <xf numFmtId="199" fontId="17" fillId="0" borderId="0" xfId="18" applyNumberFormat="1" applyFont="1" applyFill="1" applyBorder="1" applyAlignment="1">
      <alignment horizontal="right" vertical="center" wrapText="1"/>
    </xf>
    <xf numFmtId="198" fontId="17" fillId="0" borderId="0" xfId="18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166" fontId="2" fillId="0" borderId="12" xfId="18" applyNumberFormat="1" applyFont="1" applyFill="1" applyBorder="1" applyAlignment="1">
      <alignment horizontal="right" vertical="center" wrapText="1"/>
    </xf>
    <xf numFmtId="199" fontId="2" fillId="0" borderId="13" xfId="18" applyNumberFormat="1" applyFont="1" applyFill="1" applyBorder="1" applyAlignment="1">
      <alignment horizontal="right" vertical="center" wrapText="1"/>
    </xf>
    <xf numFmtId="166" fontId="1" fillId="0" borderId="12" xfId="18" applyNumberFormat="1" applyFont="1" applyFill="1" applyBorder="1" applyAlignment="1">
      <alignment horizontal="right" vertical="center" wrapText="1"/>
    </xf>
    <xf numFmtId="166" fontId="2" fillId="0" borderId="14" xfId="18" applyNumberFormat="1" applyFont="1" applyFill="1" applyBorder="1" applyAlignment="1">
      <alignment horizontal="right" vertical="center" wrapText="1"/>
    </xf>
    <xf numFmtId="199" fontId="2" fillId="0" borderId="15" xfId="18" applyNumberFormat="1" applyFont="1" applyFill="1" applyBorder="1" applyAlignment="1">
      <alignment horizontal="right" vertical="center" wrapText="1"/>
    </xf>
    <xf numFmtId="166" fontId="1" fillId="0" borderId="14" xfId="18" applyNumberFormat="1" applyFont="1" applyFill="1" applyBorder="1" applyAlignment="1">
      <alignment horizontal="right" vertical="center" wrapText="1"/>
    </xf>
    <xf numFmtId="166" fontId="2" fillId="0" borderId="16" xfId="18" applyNumberFormat="1" applyFont="1" applyFill="1" applyBorder="1" applyAlignment="1">
      <alignment horizontal="right" vertical="center" wrapText="1"/>
    </xf>
    <xf numFmtId="199" fontId="2" fillId="0" borderId="17" xfId="18" applyNumberFormat="1" applyFont="1" applyFill="1" applyBorder="1" applyAlignment="1">
      <alignment horizontal="right" vertical="center" wrapText="1"/>
    </xf>
    <xf numFmtId="166" fontId="1" fillId="0" borderId="16" xfId="18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left" vertical="center" wrapText="1"/>
    </xf>
    <xf numFmtId="166" fontId="1" fillId="0" borderId="9" xfId="18" applyNumberFormat="1" applyFont="1" applyFill="1" applyBorder="1" applyAlignment="1">
      <alignment horizontal="right" vertical="center" wrapText="1"/>
    </xf>
    <xf numFmtId="199" fontId="1" fillId="0" borderId="18" xfId="18" applyNumberFormat="1" applyFont="1" applyFill="1" applyBorder="1" applyAlignment="1">
      <alignment horizontal="right" vertical="center" wrapText="1"/>
    </xf>
    <xf numFmtId="166" fontId="1" fillId="0" borderId="18" xfId="18" applyNumberFormat="1" applyFont="1" applyFill="1" applyBorder="1" applyAlignment="1">
      <alignment horizontal="right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right" vertical="center"/>
    </xf>
    <xf numFmtId="4" fontId="2" fillId="0" borderId="2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1" fontId="2" fillId="0" borderId="0" xfId="19" applyFont="1" applyFill="1" applyAlignment="1">
      <alignment vertical="center"/>
    </xf>
    <xf numFmtId="183" fontId="2" fillId="0" borderId="0" xfId="0" applyNumberFormat="1" applyFont="1" applyFill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20" applyFont="1" applyFill="1" applyAlignment="1">
      <alignment vertical="center"/>
      <protection/>
    </xf>
    <xf numFmtId="0" fontId="1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165" fontId="1" fillId="0" borderId="1" xfId="18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3" fontId="6" fillId="0" borderId="1" xfId="0" applyNumberFormat="1" applyFont="1" applyFill="1" applyBorder="1" applyAlignment="1">
      <alignment vertical="center"/>
    </xf>
    <xf numFmtId="43" fontId="6" fillId="0" borderId="1" xfId="18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24" fillId="0" borderId="2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/>
    </xf>
    <xf numFmtId="165" fontId="13" fillId="0" borderId="1" xfId="18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165" fontId="24" fillId="0" borderId="22" xfId="18" applyNumberFormat="1" applyFont="1" applyFill="1" applyBorder="1" applyAlignment="1">
      <alignment horizontal="right" wrapText="1"/>
    </xf>
    <xf numFmtId="165" fontId="23" fillId="0" borderId="22" xfId="18" applyNumberFormat="1" applyFont="1" applyFill="1" applyBorder="1" applyAlignment="1">
      <alignment wrapText="1"/>
    </xf>
    <xf numFmtId="165" fontId="24" fillId="0" borderId="23" xfId="18" applyNumberFormat="1" applyFont="1" applyFill="1" applyBorder="1" applyAlignment="1">
      <alignment horizontal="right" wrapText="1"/>
    </xf>
    <xf numFmtId="0" fontId="24" fillId="0" borderId="24" xfId="0" applyNumberFormat="1" applyFont="1" applyFill="1" applyBorder="1" applyAlignment="1">
      <alignment horizontal="left" wrapText="1"/>
    </xf>
    <xf numFmtId="0" fontId="13" fillId="0" borderId="3" xfId="0" applyFont="1" applyFill="1" applyBorder="1" applyAlignment="1">
      <alignment vertical="center"/>
    </xf>
    <xf numFmtId="165" fontId="24" fillId="0" borderId="25" xfId="18" applyNumberFormat="1" applyFont="1" applyFill="1" applyBorder="1" applyAlignment="1">
      <alignment horizontal="right" wrapText="1"/>
    </xf>
    <xf numFmtId="165" fontId="13" fillId="0" borderId="3" xfId="18" applyNumberFormat="1" applyFont="1" applyFill="1" applyBorder="1" applyAlignment="1">
      <alignment vertical="center"/>
    </xf>
    <xf numFmtId="165" fontId="23" fillId="0" borderId="23" xfId="18" applyNumberFormat="1" applyFont="1" applyFill="1" applyBorder="1" applyAlignment="1">
      <alignment horizontal="right" wrapText="1"/>
    </xf>
    <xf numFmtId="0" fontId="13" fillId="0" borderId="3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/>
    </xf>
    <xf numFmtId="0" fontId="24" fillId="0" borderId="22" xfId="0" applyNumberFormat="1" applyFont="1" applyFill="1" applyBorder="1" applyAlignment="1">
      <alignment horizontal="left" wrapText="1"/>
    </xf>
    <xf numFmtId="165" fontId="2" fillId="0" borderId="26" xfId="0" applyNumberFormat="1" applyFont="1" applyFill="1" applyBorder="1" applyAlignment="1">
      <alignment/>
    </xf>
    <xf numFmtId="165" fontId="2" fillId="0" borderId="27" xfId="0" applyNumberFormat="1" applyFont="1" applyFill="1" applyBorder="1" applyAlignment="1">
      <alignment/>
    </xf>
    <xf numFmtId="165" fontId="1" fillId="0" borderId="2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wrapText="1"/>
    </xf>
    <xf numFmtId="165" fontId="14" fillId="0" borderId="22" xfId="18" applyNumberFormat="1" applyFont="1" applyFill="1" applyBorder="1" applyAlignment="1">
      <alignment horizontal="right" wrapText="1"/>
    </xf>
    <xf numFmtId="165" fontId="17" fillId="0" borderId="22" xfId="18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165" fontId="1" fillId="0" borderId="1" xfId="0" applyNumberFormat="1" applyFont="1" applyFill="1" applyBorder="1" applyAlignment="1">
      <alignment vertical="center"/>
    </xf>
    <xf numFmtId="43" fontId="1" fillId="0" borderId="1" xfId="0" applyNumberFormat="1" applyFont="1" applyFill="1" applyBorder="1" applyAlignment="1">
      <alignment vertical="center"/>
    </xf>
    <xf numFmtId="43" fontId="2" fillId="0" borderId="28" xfId="0" applyNumberFormat="1" applyFont="1" applyFill="1" applyBorder="1" applyAlignment="1">
      <alignment/>
    </xf>
    <xf numFmtId="43" fontId="1" fillId="0" borderId="3" xfId="0" applyNumberFormat="1" applyFont="1" applyFill="1" applyBorder="1" applyAlignment="1">
      <alignment vertical="center"/>
    </xf>
    <xf numFmtId="43" fontId="2" fillId="0" borderId="29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24" fillId="0" borderId="30" xfId="0" applyNumberFormat="1" applyFont="1" applyFill="1" applyBorder="1" applyAlignment="1">
      <alignment horizontal="left" wrapText="1"/>
    </xf>
    <xf numFmtId="165" fontId="24" fillId="0" borderId="30" xfId="18" applyNumberFormat="1" applyFont="1" applyFill="1" applyBorder="1" applyAlignment="1">
      <alignment horizontal="right" wrapText="1"/>
    </xf>
    <xf numFmtId="165" fontId="23" fillId="0" borderId="30" xfId="18" applyNumberFormat="1" applyFont="1" applyFill="1" applyBorder="1" applyAlignment="1">
      <alignment wrapText="1"/>
    </xf>
    <xf numFmtId="0" fontId="24" fillId="0" borderId="22" xfId="0" applyFont="1" applyFill="1" applyBorder="1" applyAlignment="1">
      <alignment horizontal="left" wrapText="1"/>
    </xf>
    <xf numFmtId="165" fontId="24" fillId="0" borderId="22" xfId="18" applyNumberFormat="1" applyFont="1" applyFill="1" applyBorder="1" applyAlignment="1">
      <alignment horizontal="right" wrapText="1"/>
    </xf>
    <xf numFmtId="165" fontId="23" fillId="0" borderId="22" xfId="18" applyNumberFormat="1" applyFont="1" applyFill="1" applyBorder="1" applyAlignment="1">
      <alignment wrapText="1"/>
    </xf>
    <xf numFmtId="0" fontId="24" fillId="0" borderId="31" xfId="0" applyFont="1" applyFill="1" applyBorder="1" applyAlignment="1">
      <alignment horizontal="left" wrapText="1"/>
    </xf>
    <xf numFmtId="165" fontId="24" fillId="0" borderId="31" xfId="18" applyNumberFormat="1" applyFont="1" applyFill="1" applyBorder="1" applyAlignment="1">
      <alignment horizontal="right" wrapText="1"/>
    </xf>
    <xf numFmtId="165" fontId="23" fillId="0" borderId="31" xfId="18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2" fontId="2" fillId="0" borderId="29" xfId="0" applyNumberFormat="1" applyFont="1" applyFill="1" applyBorder="1" applyAlignment="1">
      <alignment/>
    </xf>
    <xf numFmtId="165" fontId="23" fillId="0" borderId="32" xfId="18" applyNumberFormat="1" applyFont="1" applyFill="1" applyBorder="1" applyAlignment="1">
      <alignment wrapText="1"/>
    </xf>
    <xf numFmtId="165" fontId="24" fillId="0" borderId="33" xfId="18" applyNumberFormat="1" applyFont="1" applyFill="1" applyBorder="1" applyAlignment="1">
      <alignment horizontal="right" wrapText="1"/>
    </xf>
    <xf numFmtId="166" fontId="24" fillId="0" borderId="25" xfId="18" applyNumberFormat="1" applyFont="1" applyFill="1" applyBorder="1" applyAlignment="1">
      <alignment horizontal="right" wrapText="1"/>
    </xf>
    <xf numFmtId="199" fontId="24" fillId="0" borderId="23" xfId="0" applyNumberFormat="1" applyFont="1" applyFill="1" applyBorder="1" applyAlignment="1">
      <alignment horizontal="right" wrapText="1"/>
    </xf>
    <xf numFmtId="166" fontId="24" fillId="0" borderId="22" xfId="18" applyNumberFormat="1" applyFont="1" applyFill="1" applyBorder="1" applyAlignment="1">
      <alignment horizontal="right" wrapText="1"/>
    </xf>
    <xf numFmtId="199" fontId="24" fillId="0" borderId="22" xfId="0" applyNumberFormat="1" applyFont="1" applyFill="1" applyBorder="1" applyAlignment="1">
      <alignment horizontal="right" wrapText="1"/>
    </xf>
    <xf numFmtId="166" fontId="13" fillId="0" borderId="1" xfId="0" applyNumberFormat="1" applyFont="1" applyFill="1" applyBorder="1" applyAlignment="1">
      <alignment vertical="center"/>
    </xf>
    <xf numFmtId="199" fontId="24" fillId="0" borderId="32" xfId="0" applyNumberFormat="1" applyFont="1" applyFill="1" applyBorder="1" applyAlignment="1">
      <alignment horizontal="right" wrapText="1"/>
    </xf>
    <xf numFmtId="199" fontId="13" fillId="0" borderId="1" xfId="0" applyNumberFormat="1" applyFont="1" applyFill="1" applyBorder="1" applyAlignment="1">
      <alignment vertical="center"/>
    </xf>
    <xf numFmtId="0" fontId="24" fillId="0" borderId="33" xfId="0" applyFont="1" applyFill="1" applyBorder="1" applyAlignment="1">
      <alignment horizontal="left" wrapText="1"/>
    </xf>
    <xf numFmtId="165" fontId="23" fillId="0" borderId="33" xfId="18" applyNumberFormat="1" applyFont="1" applyFill="1" applyBorder="1" applyAlignment="1">
      <alignment horizontal="right" wrapText="1"/>
    </xf>
    <xf numFmtId="199" fontId="24" fillId="0" borderId="34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65" fontId="7" fillId="0" borderId="35" xfId="18" applyNumberFormat="1" applyFont="1" applyFill="1" applyBorder="1" applyAlignment="1">
      <alignment/>
    </xf>
    <xf numFmtId="43" fontId="7" fillId="0" borderId="36" xfId="18" applyNumberFormat="1" applyFont="1" applyFill="1" applyBorder="1" applyAlignment="1">
      <alignment/>
    </xf>
    <xf numFmtId="165" fontId="6" fillId="0" borderId="35" xfId="18" applyNumberFormat="1" applyFont="1" applyFill="1" applyBorder="1" applyAlignment="1">
      <alignment/>
    </xf>
    <xf numFmtId="43" fontId="7" fillId="0" borderId="37" xfId="18" applyNumberFormat="1" applyFont="1" applyFill="1" applyBorder="1" applyAlignment="1">
      <alignment/>
    </xf>
    <xf numFmtId="0" fontId="21" fillId="0" borderId="0" xfId="0" applyFont="1" applyFill="1" applyAlignment="1">
      <alignment/>
    </xf>
    <xf numFmtId="165" fontId="7" fillId="0" borderId="38" xfId="18" applyNumberFormat="1" applyFont="1" applyFill="1" applyBorder="1" applyAlignment="1">
      <alignment/>
    </xf>
    <xf numFmtId="43" fontId="7" fillId="0" borderId="39" xfId="18" applyNumberFormat="1" applyFont="1" applyFill="1" applyBorder="1" applyAlignment="1">
      <alignment/>
    </xf>
    <xf numFmtId="165" fontId="6" fillId="0" borderId="38" xfId="18" applyNumberFormat="1" applyFont="1" applyFill="1" applyBorder="1" applyAlignment="1">
      <alignment/>
    </xf>
    <xf numFmtId="43" fontId="7" fillId="0" borderId="40" xfId="18" applyNumberFormat="1" applyFont="1" applyFill="1" applyBorder="1" applyAlignment="1">
      <alignment/>
    </xf>
    <xf numFmtId="199" fontId="23" fillId="0" borderId="23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165" fontId="23" fillId="0" borderId="0" xfId="18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166" fontId="14" fillId="0" borderId="0" xfId="18" applyNumberFormat="1" applyFont="1" applyFill="1" applyBorder="1" applyAlignment="1">
      <alignment horizontal="right" wrapText="1"/>
    </xf>
    <xf numFmtId="199" fontId="14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/>
    </xf>
    <xf numFmtId="0" fontId="24" fillId="0" borderId="4" xfId="0" applyFont="1" applyFill="1" applyBorder="1" applyAlignment="1">
      <alignment horizontal="center" vertical="center" wrapText="1"/>
    </xf>
    <xf numFmtId="166" fontId="24" fillId="0" borderId="41" xfId="18" applyNumberFormat="1" applyFont="1" applyFill="1" applyBorder="1" applyAlignment="1">
      <alignment horizontal="right" wrapText="1"/>
    </xf>
    <xf numFmtId="166" fontId="13" fillId="0" borderId="4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165" fontId="7" fillId="0" borderId="36" xfId="18" applyNumberFormat="1" applyFont="1" applyFill="1" applyBorder="1" applyAlignment="1">
      <alignment/>
    </xf>
    <xf numFmtId="165" fontId="7" fillId="0" borderId="39" xfId="18" applyNumberFormat="1" applyFont="1" applyFill="1" applyBorder="1" applyAlignment="1">
      <alignment/>
    </xf>
    <xf numFmtId="0" fontId="1" fillId="0" borderId="42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24" fillId="0" borderId="33" xfId="0" applyFont="1" applyFill="1" applyBorder="1" applyAlignment="1">
      <alignment horizontal="left" vertical="center" wrapText="1"/>
    </xf>
    <xf numFmtId="166" fontId="24" fillId="0" borderId="25" xfId="18" applyNumberFormat="1" applyFont="1" applyFill="1" applyBorder="1" applyAlignment="1">
      <alignment horizontal="right" vertical="center" wrapText="1"/>
    </xf>
    <xf numFmtId="199" fontId="24" fillId="0" borderId="23" xfId="0" applyNumberFormat="1" applyFont="1" applyFill="1" applyBorder="1" applyAlignment="1">
      <alignment horizontal="right" vertical="center" wrapText="1"/>
    </xf>
    <xf numFmtId="165" fontId="23" fillId="0" borderId="33" xfId="18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166" fontId="24" fillId="0" borderId="0" xfId="18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199" fontId="24" fillId="0" borderId="0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4" fontId="8" fillId="0" borderId="21" xfId="0" applyNumberFormat="1" applyFont="1" applyFill="1" applyBorder="1" applyAlignment="1">
      <alignment horizontal="right" vertical="center"/>
    </xf>
    <xf numFmtId="4" fontId="8" fillId="0" borderId="20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4" fontId="13" fillId="0" borderId="1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7" fillId="0" borderId="0" xfId="20" applyFont="1" applyFill="1" applyAlignment="1">
      <alignment vertical="center"/>
      <protection/>
    </xf>
    <xf numFmtId="0" fontId="8" fillId="0" borderId="0" xfId="0" applyFont="1" applyFill="1" applyAlignment="1">
      <alignment horizontal="left" vertical="center" wrapText="1"/>
    </xf>
    <xf numFmtId="43" fontId="7" fillId="0" borderId="0" xfId="0" applyNumberFormat="1" applyFont="1" applyAlignment="1">
      <alignment/>
    </xf>
    <xf numFmtId="43" fontId="8" fillId="0" borderId="21" xfId="18" applyFont="1" applyFill="1" applyBorder="1" applyAlignment="1">
      <alignment horizontal="right" vertical="center"/>
    </xf>
    <xf numFmtId="43" fontId="8" fillId="0" borderId="20" xfId="18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0" fillId="0" borderId="0" xfId="20" applyFont="1" applyFill="1" applyAlignment="1">
      <alignment vertical="center"/>
      <protection/>
    </xf>
    <xf numFmtId="0" fontId="9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4" fillId="0" borderId="33" xfId="0" applyNumberFormat="1" applyFont="1" applyFill="1" applyBorder="1" applyAlignment="1">
      <alignment horizontal="left" vertical="center" wrapText="1"/>
    </xf>
    <xf numFmtId="165" fontId="14" fillId="0" borderId="25" xfId="18" applyNumberFormat="1" applyFont="1" applyFill="1" applyBorder="1" applyAlignment="1">
      <alignment horizontal="right" vertical="center" wrapText="1"/>
    </xf>
    <xf numFmtId="165" fontId="14" fillId="0" borderId="23" xfId="18" applyNumberFormat="1" applyFont="1" applyFill="1" applyBorder="1" applyAlignment="1">
      <alignment horizontal="right" vertical="center" wrapText="1"/>
    </xf>
    <xf numFmtId="165" fontId="14" fillId="0" borderId="33" xfId="18" applyNumberFormat="1" applyFont="1" applyFill="1" applyBorder="1" applyAlignment="1">
      <alignment horizontal="righ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45" xfId="0" applyFont="1" applyFill="1" applyBorder="1" applyAlignment="1">
      <alignment horizontal="left" vertical="center" wrapText="1"/>
    </xf>
    <xf numFmtId="165" fontId="14" fillId="0" borderId="46" xfId="18" applyNumberFormat="1" applyFont="1" applyFill="1" applyBorder="1" applyAlignment="1">
      <alignment horizontal="right" vertical="center" wrapText="1"/>
    </xf>
    <xf numFmtId="165" fontId="14" fillId="0" borderId="47" xfId="18" applyNumberFormat="1" applyFont="1" applyFill="1" applyBorder="1" applyAlignment="1">
      <alignment horizontal="right" vertical="center" wrapText="1"/>
    </xf>
    <xf numFmtId="165" fontId="14" fillId="0" borderId="45" xfId="18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 wrapText="1"/>
    </xf>
    <xf numFmtId="165" fontId="17" fillId="0" borderId="48" xfId="18" applyNumberFormat="1" applyFont="1" applyFill="1" applyBorder="1" applyAlignment="1">
      <alignment horizontal="right" vertical="center" wrapText="1"/>
    </xf>
    <xf numFmtId="165" fontId="17" fillId="0" borderId="49" xfId="18" applyNumberFormat="1" applyFont="1" applyFill="1" applyBorder="1" applyAlignment="1">
      <alignment horizontal="right" vertical="center" wrapText="1"/>
    </xf>
    <xf numFmtId="165" fontId="17" fillId="0" borderId="1" xfId="18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165" fontId="22" fillId="0" borderId="25" xfId="18" applyNumberFormat="1" applyFont="1" applyFill="1" applyBorder="1" applyAlignment="1">
      <alignment horizontal="right" wrapText="1"/>
    </xf>
    <xf numFmtId="165" fontId="22" fillId="0" borderId="23" xfId="18" applyNumberFormat="1" applyFont="1" applyFill="1" applyBorder="1" applyAlignment="1">
      <alignment horizontal="right" wrapText="1"/>
    </xf>
    <xf numFmtId="165" fontId="22" fillId="0" borderId="33" xfId="18" applyNumberFormat="1" applyFont="1" applyFill="1" applyBorder="1" applyAlignment="1">
      <alignment horizontal="right" wrapText="1"/>
    </xf>
    <xf numFmtId="0" fontId="23" fillId="0" borderId="1" xfId="0" applyFont="1" applyFill="1" applyBorder="1" applyAlignment="1">
      <alignment horizontal="left" vertical="center" wrapText="1"/>
    </xf>
    <xf numFmtId="165" fontId="23" fillId="0" borderId="48" xfId="18" applyNumberFormat="1" applyFont="1" applyFill="1" applyBorder="1" applyAlignment="1">
      <alignment horizontal="right" vertical="center" wrapText="1"/>
    </xf>
    <xf numFmtId="165" fontId="23" fillId="0" borderId="49" xfId="18" applyNumberFormat="1" applyFont="1" applyFill="1" applyBorder="1" applyAlignment="1">
      <alignment horizontal="right" vertical="center" wrapText="1"/>
    </xf>
    <xf numFmtId="165" fontId="23" fillId="0" borderId="1" xfId="18" applyNumberFormat="1" applyFont="1" applyFill="1" applyBorder="1" applyAlignment="1">
      <alignment horizontal="right" vertical="center" wrapText="1"/>
    </xf>
    <xf numFmtId="165" fontId="17" fillId="0" borderId="25" xfId="18" applyNumberFormat="1" applyFont="1" applyFill="1" applyBorder="1" applyAlignment="1">
      <alignment horizontal="right" vertical="center" wrapText="1"/>
    </xf>
    <xf numFmtId="165" fontId="22" fillId="0" borderId="25" xfId="18" applyNumberFormat="1" applyFont="1" applyFill="1" applyBorder="1" applyAlignment="1">
      <alignment horizontal="right" vertical="center" wrapText="1"/>
    </xf>
    <xf numFmtId="165" fontId="22" fillId="0" borderId="23" xfId="18" applyNumberFormat="1" applyFont="1" applyFill="1" applyBorder="1" applyAlignment="1">
      <alignment horizontal="right" vertical="center" wrapText="1"/>
    </xf>
    <xf numFmtId="165" fontId="22" fillId="0" borderId="33" xfId="18" applyNumberFormat="1" applyFont="1" applyFill="1" applyBorder="1" applyAlignment="1">
      <alignment horizontal="right" vertical="center" wrapText="1"/>
    </xf>
    <xf numFmtId="0" fontId="24" fillId="0" borderId="33" xfId="0" applyNumberFormat="1" applyFont="1" applyFill="1" applyBorder="1" applyAlignment="1">
      <alignment horizontal="left" vertical="center" wrapText="1"/>
    </xf>
    <xf numFmtId="165" fontId="24" fillId="0" borderId="25" xfId="18" applyNumberFormat="1" applyFont="1" applyFill="1" applyBorder="1" applyAlignment="1">
      <alignment horizontal="right" vertical="center" wrapText="1"/>
    </xf>
    <xf numFmtId="165" fontId="24" fillId="0" borderId="23" xfId="18" applyNumberFormat="1" applyFont="1" applyFill="1" applyBorder="1" applyAlignment="1">
      <alignment horizontal="right" vertical="center" wrapText="1"/>
    </xf>
    <xf numFmtId="165" fontId="24" fillId="0" borderId="33" xfId="18" applyNumberFormat="1" applyFont="1" applyFill="1" applyBorder="1" applyAlignment="1">
      <alignment horizontal="right" vertical="center" wrapText="1"/>
    </xf>
    <xf numFmtId="0" fontId="24" fillId="0" borderId="33" xfId="0" applyFont="1" applyFill="1" applyBorder="1" applyAlignment="1">
      <alignment horizontal="left" vertical="center" wrapText="1"/>
    </xf>
    <xf numFmtId="0" fontId="24" fillId="0" borderId="45" xfId="0" applyFont="1" applyFill="1" applyBorder="1" applyAlignment="1">
      <alignment horizontal="left" vertical="center" wrapText="1"/>
    </xf>
    <xf numFmtId="165" fontId="24" fillId="0" borderId="46" xfId="18" applyNumberFormat="1" applyFont="1" applyFill="1" applyBorder="1" applyAlignment="1">
      <alignment horizontal="right" vertical="center" wrapText="1"/>
    </xf>
    <xf numFmtId="165" fontId="24" fillId="0" borderId="45" xfId="18" applyNumberFormat="1" applyFont="1" applyFill="1" applyBorder="1" applyAlignment="1">
      <alignment horizontal="right" vertical="center" wrapText="1"/>
    </xf>
    <xf numFmtId="165" fontId="23" fillId="0" borderId="25" xfId="18" applyNumberFormat="1" applyFont="1" applyFill="1" applyBorder="1" applyAlignment="1">
      <alignment horizontal="right" vertical="center" wrapText="1"/>
    </xf>
    <xf numFmtId="166" fontId="23" fillId="0" borderId="25" xfId="18" applyNumberFormat="1" applyFont="1" applyFill="1" applyBorder="1" applyAlignment="1">
      <alignment horizontal="right" wrapText="1"/>
    </xf>
    <xf numFmtId="166" fontId="23" fillId="0" borderId="33" xfId="18" applyNumberFormat="1" applyFont="1" applyFill="1" applyBorder="1" applyAlignment="1">
      <alignment horizontal="right" wrapText="1"/>
    </xf>
    <xf numFmtId="165" fontId="17" fillId="0" borderId="46" xfId="18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/>
    </xf>
    <xf numFmtId="165" fontId="22" fillId="0" borderId="46" xfId="18" applyNumberFormat="1" applyFont="1" applyFill="1" applyBorder="1" applyAlignment="1">
      <alignment horizontal="right" vertical="center" wrapText="1"/>
    </xf>
    <xf numFmtId="165" fontId="22" fillId="0" borderId="47" xfId="18" applyNumberFormat="1" applyFont="1" applyFill="1" applyBorder="1" applyAlignment="1">
      <alignment horizontal="right" vertical="center" wrapText="1"/>
    </xf>
    <xf numFmtId="165" fontId="22" fillId="0" borderId="45" xfId="18" applyNumberFormat="1" applyFont="1" applyFill="1" applyBorder="1" applyAlignment="1">
      <alignment horizontal="right" vertical="center" wrapText="1"/>
    </xf>
    <xf numFmtId="165" fontId="3" fillId="0" borderId="48" xfId="18" applyNumberFormat="1" applyFont="1" applyFill="1" applyBorder="1" applyAlignment="1">
      <alignment horizontal="right" vertical="center" wrapText="1"/>
    </xf>
    <xf numFmtId="165" fontId="3" fillId="0" borderId="49" xfId="18" applyNumberFormat="1" applyFont="1" applyFill="1" applyBorder="1" applyAlignment="1">
      <alignment horizontal="right" vertical="center" wrapText="1"/>
    </xf>
    <xf numFmtId="165" fontId="3" fillId="0" borderId="49" xfId="18" applyNumberFormat="1" applyFont="1" applyFill="1" applyBorder="1" applyAlignment="1">
      <alignment horizontal="right" vertical="center" wrapText="1"/>
    </xf>
    <xf numFmtId="165" fontId="3" fillId="0" borderId="1" xfId="18" applyNumberFormat="1" applyFont="1" applyFill="1" applyBorder="1" applyAlignment="1">
      <alignment horizontal="right" vertical="center" wrapText="1"/>
    </xf>
    <xf numFmtId="4" fontId="13" fillId="0" borderId="21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8" fillId="0" borderId="2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5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4" fontId="1" fillId="0" borderId="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6" fillId="0" borderId="0" xfId="0" applyFont="1" applyAlignment="1">
      <alignment vertical="center"/>
    </xf>
    <xf numFmtId="0" fontId="2" fillId="0" borderId="6" xfId="0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66" fontId="14" fillId="0" borderId="0" xfId="0" applyNumberFormat="1" applyFont="1" applyFill="1" applyBorder="1" applyAlignment="1">
      <alignment horizontal="right" wrapText="1"/>
    </xf>
    <xf numFmtId="0" fontId="8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3" fillId="0" borderId="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left" vertical="center" wrapText="1"/>
    </xf>
    <xf numFmtId="166" fontId="17" fillId="0" borderId="9" xfId="18" applyNumberFormat="1" applyFont="1" applyFill="1" applyBorder="1" applyAlignment="1">
      <alignment horizontal="right" vertical="center" wrapText="1"/>
    </xf>
    <xf numFmtId="166" fontId="17" fillId="0" borderId="10" xfId="18" applyNumberFormat="1" applyFont="1" applyFill="1" applyBorder="1" applyAlignment="1">
      <alignment horizontal="right" vertical="center" wrapText="1"/>
    </xf>
    <xf numFmtId="166" fontId="17" fillId="0" borderId="18" xfId="18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6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6" fontId="2" fillId="0" borderId="52" xfId="0" applyNumberFormat="1" applyFont="1" applyFill="1" applyBorder="1" applyAlignment="1">
      <alignment vertical="center"/>
    </xf>
    <xf numFmtId="166" fontId="2" fillId="0" borderId="31" xfId="0" applyNumberFormat="1" applyFont="1" applyFill="1" applyBorder="1" applyAlignment="1">
      <alignment vertical="center"/>
    </xf>
    <xf numFmtId="166" fontId="22" fillId="0" borderId="31" xfId="0" applyNumberFormat="1" applyFont="1" applyFill="1" applyBorder="1" applyAlignment="1">
      <alignment horizontal="right" vertical="center" wrapText="1"/>
    </xf>
    <xf numFmtId="199" fontId="22" fillId="0" borderId="53" xfId="0" applyNumberFormat="1" applyFont="1" applyFill="1" applyBorder="1" applyAlignment="1">
      <alignment horizontal="right" vertical="center" wrapText="1"/>
    </xf>
    <xf numFmtId="166" fontId="22" fillId="0" borderId="53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center" vertical="center" wrapText="1"/>
    </xf>
    <xf numFmtId="166" fontId="8" fillId="0" borderId="52" xfId="0" applyNumberFormat="1" applyFont="1" applyFill="1" applyBorder="1" applyAlignment="1">
      <alignment vertical="center"/>
    </xf>
    <xf numFmtId="199" fontId="8" fillId="0" borderId="31" xfId="0" applyNumberFormat="1" applyFont="1" applyFill="1" applyBorder="1" applyAlignment="1">
      <alignment vertical="center"/>
    </xf>
    <xf numFmtId="166" fontId="24" fillId="0" borderId="30" xfId="0" applyNumberFormat="1" applyFont="1" applyFill="1" applyBorder="1" applyAlignment="1">
      <alignment horizontal="right" vertical="center" wrapText="1"/>
    </xf>
    <xf numFmtId="199" fontId="24" fillId="0" borderId="54" xfId="0" applyNumberFormat="1" applyFont="1" applyFill="1" applyBorder="1" applyAlignment="1">
      <alignment horizontal="right" vertical="center" wrapText="1"/>
    </xf>
    <xf numFmtId="166" fontId="23" fillId="0" borderId="9" xfId="18" applyNumberFormat="1" applyFont="1" applyFill="1" applyBorder="1" applyAlignment="1">
      <alignment horizontal="right" vertical="center" wrapText="1"/>
    </xf>
    <xf numFmtId="199" fontId="23" fillId="0" borderId="10" xfId="18" applyNumberFormat="1" applyFont="1" applyFill="1" applyBorder="1" applyAlignment="1">
      <alignment horizontal="right" vertical="center" wrapText="1"/>
    </xf>
    <xf numFmtId="166" fontId="23" fillId="0" borderId="10" xfId="18" applyNumberFormat="1" applyFont="1" applyFill="1" applyBorder="1" applyAlignment="1">
      <alignment horizontal="right" vertical="center" wrapText="1"/>
    </xf>
    <xf numFmtId="199" fontId="23" fillId="0" borderId="18" xfId="18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left" vertical="center"/>
    </xf>
    <xf numFmtId="3" fontId="6" fillId="0" borderId="0" xfId="21" applyFont="1" applyFill="1" applyBorder="1" applyAlignment="1">
      <alignment vertical="center"/>
      <protection/>
    </xf>
    <xf numFmtId="166" fontId="23" fillId="0" borderId="18" xfId="18" applyNumberFormat="1" applyFont="1" applyFill="1" applyBorder="1" applyAlignment="1">
      <alignment horizontal="right" vertical="center" wrapText="1"/>
    </xf>
    <xf numFmtId="166" fontId="8" fillId="0" borderId="0" xfId="0" applyNumberFormat="1" applyFont="1" applyFill="1" applyBorder="1" applyAlignment="1">
      <alignment vertical="center"/>
    </xf>
    <xf numFmtId="166" fontId="24" fillId="0" borderId="0" xfId="0" applyNumberFormat="1" applyFont="1" applyFill="1" applyBorder="1" applyAlignment="1">
      <alignment horizontal="right" vertical="center" wrapText="1"/>
    </xf>
    <xf numFmtId="166" fontId="23" fillId="0" borderId="0" xfId="18" applyNumberFormat="1" applyFont="1" applyFill="1" applyBorder="1" applyAlignment="1">
      <alignment horizontal="right" vertical="center" wrapText="1"/>
    </xf>
    <xf numFmtId="199" fontId="23" fillId="0" borderId="0" xfId="18" applyNumberFormat="1" applyFont="1" applyFill="1" applyBorder="1" applyAlignment="1">
      <alignment horizontal="right" vertical="center" wrapText="1"/>
    </xf>
    <xf numFmtId="198" fontId="23" fillId="0" borderId="0" xfId="18" applyNumberFormat="1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vertical="center"/>
    </xf>
    <xf numFmtId="0" fontId="2" fillId="0" borderId="55" xfId="0" applyFont="1" applyFill="1" applyBorder="1" applyAlignment="1">
      <alignment horizontal="left" vertical="center"/>
    </xf>
    <xf numFmtId="3" fontId="2" fillId="0" borderId="56" xfId="0" applyNumberFormat="1" applyFont="1" applyFill="1" applyBorder="1" applyAlignment="1">
      <alignment horizontal="right" vertical="center"/>
    </xf>
    <xf numFmtId="4" fontId="2" fillId="0" borderId="57" xfId="0" applyNumberFormat="1" applyFont="1" applyFill="1" applyBorder="1" applyAlignment="1">
      <alignment horizontal="right" vertical="center"/>
    </xf>
    <xf numFmtId="3" fontId="2" fillId="0" borderId="58" xfId="0" applyNumberFormat="1" applyFont="1" applyFill="1" applyBorder="1" applyAlignment="1">
      <alignment horizontal="right" vertical="center"/>
    </xf>
    <xf numFmtId="4" fontId="2" fillId="0" borderId="59" xfId="0" applyNumberFormat="1" applyFont="1" applyFill="1" applyBorder="1" applyAlignment="1">
      <alignment horizontal="right" vertical="center"/>
    </xf>
    <xf numFmtId="3" fontId="2" fillId="0" borderId="26" xfId="0" applyNumberFormat="1" applyFont="1" applyFill="1" applyBorder="1" applyAlignment="1">
      <alignment horizontal="right" vertical="center"/>
    </xf>
    <xf numFmtId="4" fontId="2" fillId="0" borderId="29" xfId="0" applyNumberFormat="1" applyFont="1" applyFill="1" applyBorder="1" applyAlignment="1">
      <alignment horizontal="right" vertical="center"/>
    </xf>
    <xf numFmtId="3" fontId="1" fillId="0" borderId="60" xfId="0" applyNumberFormat="1" applyFont="1" applyFill="1" applyBorder="1" applyAlignment="1">
      <alignment vertical="center"/>
    </xf>
    <xf numFmtId="3" fontId="1" fillId="0" borderId="61" xfId="0" applyNumberFormat="1" applyFont="1" applyFill="1" applyBorder="1" applyAlignment="1">
      <alignment vertical="center"/>
    </xf>
    <xf numFmtId="3" fontId="1" fillId="0" borderId="62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1" fontId="2" fillId="0" borderId="5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1" fontId="2" fillId="0" borderId="5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5" fillId="0" borderId="43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44" xfId="0" applyFont="1" applyFill="1" applyBorder="1" applyAlignment="1">
      <alignment horizontal="left" vertical="center"/>
    </xf>
    <xf numFmtId="0" fontId="15" fillId="0" borderId="43" xfId="0" applyFont="1" applyFill="1" applyBorder="1" applyAlignment="1">
      <alignment horizontal="right" vertical="center"/>
    </xf>
    <xf numFmtId="165" fontId="15" fillId="0" borderId="36" xfId="18" applyNumberFormat="1" applyFont="1" applyFill="1" applyBorder="1" applyAlignment="1">
      <alignment horizontal="right"/>
    </xf>
    <xf numFmtId="0" fontId="15" fillId="0" borderId="5" xfId="0" applyFont="1" applyFill="1" applyBorder="1" applyAlignment="1">
      <alignment horizontal="right" vertical="center"/>
    </xf>
    <xf numFmtId="0" fontId="15" fillId="0" borderId="44" xfId="0" applyFont="1" applyFill="1" applyBorder="1" applyAlignment="1">
      <alignment horizontal="right" vertical="center"/>
    </xf>
    <xf numFmtId="165" fontId="15" fillId="0" borderId="39" xfId="18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 vertical="center" wrapText="1"/>
    </xf>
    <xf numFmtId="165" fontId="8" fillId="0" borderId="0" xfId="18" applyNumberFormat="1" applyFont="1" applyFill="1" applyBorder="1" applyAlignment="1">
      <alignment horizontal="left" vertical="center" wrapText="1"/>
    </xf>
    <xf numFmtId="0" fontId="44" fillId="0" borderId="0" xfId="0" applyFont="1" applyFill="1" applyAlignment="1">
      <alignment vertical="center"/>
    </xf>
    <xf numFmtId="199" fontId="17" fillId="0" borderId="10" xfId="18" applyNumberFormat="1" applyFont="1" applyFill="1" applyBorder="1" applyAlignment="1">
      <alignment horizontal="right" vertical="center" wrapText="1"/>
    </xf>
    <xf numFmtId="199" fontId="17" fillId="0" borderId="18" xfId="18" applyNumberFormat="1" applyFont="1" applyFill="1" applyBorder="1" applyAlignment="1">
      <alignment horizontal="right" vertical="center" wrapText="1"/>
    </xf>
    <xf numFmtId="43" fontId="17" fillId="0" borderId="18" xfId="18" applyFont="1" applyFill="1" applyBorder="1" applyAlignment="1">
      <alignment horizontal="right" vertical="center" wrapText="1"/>
    </xf>
    <xf numFmtId="43" fontId="17" fillId="0" borderId="10" xfId="18" applyFont="1" applyFill="1" applyBorder="1" applyAlignment="1">
      <alignment horizontal="right" vertical="center" wrapText="1"/>
    </xf>
    <xf numFmtId="0" fontId="8" fillId="0" borderId="0" xfId="0" applyFont="1" applyFill="1" applyAlignment="1">
      <alignment/>
    </xf>
    <xf numFmtId="166" fontId="17" fillId="0" borderId="1" xfId="18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vertical="center"/>
    </xf>
    <xf numFmtId="166" fontId="17" fillId="0" borderId="9" xfId="18" applyNumberFormat="1" applyFont="1" applyFill="1" applyBorder="1" applyAlignment="1">
      <alignment horizontal="right" vertical="center" wrapText="1"/>
    </xf>
    <xf numFmtId="199" fontId="17" fillId="0" borderId="10" xfId="18" applyNumberFormat="1" applyFont="1" applyFill="1" applyBorder="1" applyAlignment="1">
      <alignment horizontal="right" vertical="center" wrapText="1"/>
    </xf>
    <xf numFmtId="166" fontId="17" fillId="0" borderId="10" xfId="18" applyNumberFormat="1" applyFont="1" applyFill="1" applyBorder="1" applyAlignment="1">
      <alignment horizontal="right" vertical="center" wrapText="1"/>
    </xf>
    <xf numFmtId="199" fontId="17" fillId="0" borderId="18" xfId="18" applyNumberFormat="1" applyFont="1" applyFill="1" applyBorder="1" applyAlignment="1">
      <alignment horizontal="right" vertical="center" wrapText="1"/>
    </xf>
    <xf numFmtId="166" fontId="17" fillId="0" borderId="18" xfId="18" applyNumberFormat="1" applyFont="1" applyFill="1" applyBorder="1" applyAlignment="1">
      <alignment horizontal="right" vertical="center" wrapText="1"/>
    </xf>
    <xf numFmtId="43" fontId="17" fillId="0" borderId="18" xfId="18" applyFont="1" applyFill="1" applyBorder="1" applyAlignment="1">
      <alignment horizontal="right" vertical="center" wrapText="1"/>
    </xf>
    <xf numFmtId="43" fontId="17" fillId="0" borderId="10" xfId="18" applyFont="1" applyFill="1" applyBorder="1" applyAlignment="1">
      <alignment horizontal="right" vertical="center" wrapText="1"/>
    </xf>
    <xf numFmtId="166" fontId="17" fillId="0" borderId="0" xfId="18" applyNumberFormat="1" applyFont="1" applyFill="1" applyBorder="1" applyAlignment="1">
      <alignment horizontal="right" vertical="center" wrapText="1"/>
    </xf>
    <xf numFmtId="199" fontId="17" fillId="0" borderId="0" xfId="18" applyNumberFormat="1" applyFont="1" applyFill="1" applyBorder="1" applyAlignment="1">
      <alignment horizontal="right" vertical="center" wrapText="1"/>
    </xf>
    <xf numFmtId="198" fontId="17" fillId="0" borderId="0" xfId="18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/>
    </xf>
    <xf numFmtId="43" fontId="6" fillId="0" borderId="10" xfId="18" applyFont="1" applyBorder="1" applyAlignment="1">
      <alignment horizontal="right" vertical="center"/>
    </xf>
    <xf numFmtId="175" fontId="6" fillId="0" borderId="18" xfId="0" applyNumberFormat="1" applyFont="1" applyBorder="1" applyAlignment="1">
      <alignment horizontal="right" vertical="center"/>
    </xf>
    <xf numFmtId="43" fontId="6" fillId="0" borderId="18" xfId="18" applyFont="1" applyBorder="1" applyAlignment="1">
      <alignment horizontal="right" vertical="center"/>
    </xf>
    <xf numFmtId="0" fontId="24" fillId="0" borderId="24" xfId="0" applyFont="1" applyFill="1" applyBorder="1" applyAlignment="1">
      <alignment horizontal="left" vertical="center" wrapText="1"/>
    </xf>
    <xf numFmtId="199" fontId="13" fillId="0" borderId="31" xfId="0" applyNumberFormat="1" applyFont="1" applyFill="1" applyBorder="1" applyAlignment="1">
      <alignment horizontal="center" vertical="center"/>
    </xf>
    <xf numFmtId="199" fontId="23" fillId="0" borderId="54" xfId="0" applyNumberFormat="1" applyFont="1" applyFill="1" applyBorder="1" applyAlignment="1">
      <alignment horizontal="right" vertical="center" wrapText="1"/>
    </xf>
    <xf numFmtId="199" fontId="1" fillId="0" borderId="18" xfId="0" applyNumberFormat="1" applyFont="1" applyFill="1" applyBorder="1" applyAlignment="1">
      <alignment horizontal="right" vertical="center"/>
    </xf>
    <xf numFmtId="199" fontId="2" fillId="0" borderId="31" xfId="0" applyNumberFormat="1" applyFont="1" applyFill="1" applyBorder="1" applyAlignment="1">
      <alignment vertical="center"/>
    </xf>
    <xf numFmtId="199" fontId="1" fillId="0" borderId="10" xfId="0" applyNumberFormat="1" applyFont="1" applyFill="1" applyBorder="1" applyAlignment="1">
      <alignment horizontal="right" vertical="center"/>
    </xf>
    <xf numFmtId="43" fontId="2" fillId="0" borderId="58" xfId="18" applyFont="1" applyFill="1" applyBorder="1" applyAlignment="1">
      <alignment horizontal="right" vertical="center"/>
    </xf>
    <xf numFmtId="43" fontId="2" fillId="0" borderId="59" xfId="18" applyFont="1" applyFill="1" applyBorder="1" applyAlignment="1">
      <alignment horizontal="right" vertical="center"/>
    </xf>
    <xf numFmtId="43" fontId="2" fillId="0" borderId="26" xfId="18" applyFont="1" applyFill="1" applyBorder="1" applyAlignment="1">
      <alignment horizontal="right" vertical="center"/>
    </xf>
    <xf numFmtId="43" fontId="2" fillId="0" borderId="29" xfId="18" applyFont="1" applyFill="1" applyBorder="1" applyAlignment="1">
      <alignment horizontal="right" vertical="center"/>
    </xf>
    <xf numFmtId="43" fontId="2" fillId="0" borderId="56" xfId="18" applyFont="1" applyFill="1" applyBorder="1" applyAlignment="1">
      <alignment horizontal="right" vertical="center"/>
    </xf>
    <xf numFmtId="43" fontId="2" fillId="0" borderId="57" xfId="18" applyFont="1" applyFill="1" applyBorder="1" applyAlignment="1">
      <alignment horizontal="right" vertical="center"/>
    </xf>
    <xf numFmtId="175" fontId="6" fillId="0" borderId="10" xfId="0" applyNumberFormat="1" applyFont="1" applyBorder="1" applyAlignment="1">
      <alignment horizontal="right" vertical="center"/>
    </xf>
    <xf numFmtId="165" fontId="2" fillId="0" borderId="58" xfId="18" applyNumberFormat="1" applyFont="1" applyFill="1" applyBorder="1" applyAlignment="1">
      <alignment horizontal="right" vertical="center"/>
    </xf>
    <xf numFmtId="165" fontId="2" fillId="0" borderId="56" xfId="18" applyNumberFormat="1" applyFont="1" applyFill="1" applyBorder="1" applyAlignment="1">
      <alignment horizontal="right" vertical="center"/>
    </xf>
    <xf numFmtId="165" fontId="2" fillId="0" borderId="58" xfId="0" applyNumberFormat="1" applyFont="1" applyFill="1" applyBorder="1" applyAlignment="1">
      <alignment horizontal="right" vertical="center"/>
    </xf>
    <xf numFmtId="43" fontId="1" fillId="0" borderId="62" xfId="18" applyFont="1" applyFill="1" applyBorder="1" applyAlignment="1">
      <alignment vertical="center"/>
    </xf>
    <xf numFmtId="166" fontId="8" fillId="0" borderId="52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/>
    </xf>
    <xf numFmtId="166" fontId="24" fillId="0" borderId="0" xfId="0" applyNumberFormat="1" applyFont="1" applyFill="1" applyBorder="1" applyAlignment="1">
      <alignment horizontal="right" wrapText="1"/>
    </xf>
    <xf numFmtId="199" fontId="24" fillId="0" borderId="0" xfId="0" applyNumberFormat="1" applyFont="1" applyFill="1" applyBorder="1" applyAlignment="1">
      <alignment horizontal="right" wrapText="1"/>
    </xf>
    <xf numFmtId="43" fontId="17" fillId="0" borderId="1" xfId="18" applyFont="1" applyFill="1" applyBorder="1" applyAlignment="1">
      <alignment horizontal="right" vertical="center" wrapText="1"/>
    </xf>
    <xf numFmtId="43" fontId="17" fillId="0" borderId="9" xfId="18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 wrapText="1"/>
    </xf>
    <xf numFmtId="166" fontId="0" fillId="0" borderId="0" xfId="0" applyNumberFormat="1" applyAlignment="1">
      <alignment/>
    </xf>
    <xf numFmtId="0" fontId="1" fillId="0" borderId="1" xfId="0" applyFont="1" applyBorder="1" applyAlignment="1">
      <alignment horizontal="left" vertical="center"/>
    </xf>
    <xf numFmtId="0" fontId="13" fillId="0" borderId="6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 wrapText="1"/>
    </xf>
    <xf numFmtId="0" fontId="23" fillId="0" borderId="65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50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4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165" fontId="23" fillId="0" borderId="1" xfId="18" applyNumberFormat="1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 wrapText="1"/>
    </xf>
    <xf numFmtId="0" fontId="23" fillId="0" borderId="6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23" fillId="0" borderId="6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165" fontId="1" fillId="0" borderId="3" xfId="18" applyNumberFormat="1" applyFont="1" applyFill="1" applyBorder="1" applyAlignment="1">
      <alignment horizontal="left" vertical="center" wrapText="1"/>
    </xf>
    <xf numFmtId="165" fontId="1" fillId="0" borderId="50" xfId="18" applyNumberFormat="1" applyFont="1" applyFill="1" applyBorder="1" applyAlignment="1">
      <alignment horizontal="left" vertical="center" wrapText="1"/>
    </xf>
    <xf numFmtId="165" fontId="1" fillId="0" borderId="4" xfId="18" applyNumberFormat="1" applyFont="1" applyFill="1" applyBorder="1" applyAlignment="1">
      <alignment horizontal="left" vertical="center" wrapText="1"/>
    </xf>
    <xf numFmtId="165" fontId="13" fillId="0" borderId="3" xfId="18" applyNumberFormat="1" applyFont="1" applyFill="1" applyBorder="1" applyAlignment="1">
      <alignment horizontal="left" vertical="center" wrapText="1"/>
    </xf>
    <xf numFmtId="165" fontId="13" fillId="0" borderId="50" xfId="18" applyNumberFormat="1" applyFont="1" applyFill="1" applyBorder="1" applyAlignment="1">
      <alignment horizontal="left" vertical="center" wrapText="1"/>
    </xf>
    <xf numFmtId="165" fontId="13" fillId="0" borderId="4" xfId="18" applyNumberFormat="1" applyFont="1" applyFill="1" applyBorder="1" applyAlignment="1">
      <alignment horizontal="left" vertical="center" wrapText="1"/>
    </xf>
    <xf numFmtId="3" fontId="8" fillId="0" borderId="64" xfId="0" applyNumberFormat="1" applyFont="1" applyFill="1" applyBorder="1" applyAlignment="1">
      <alignment horizontal="center" vertical="center" wrapText="1"/>
    </xf>
    <xf numFmtId="3" fontId="8" fillId="0" borderId="42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left" vertical="center" wrapText="1"/>
    </xf>
    <xf numFmtId="0" fontId="13" fillId="0" borderId="67" xfId="0" applyFont="1" applyFill="1" applyBorder="1" applyAlignment="1">
      <alignment horizontal="left" vertical="center" wrapText="1"/>
    </xf>
    <xf numFmtId="0" fontId="13" fillId="0" borderId="66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6" fillId="0" borderId="64" xfId="0" applyFont="1" applyBorder="1" applyAlignment="1">
      <alignment horizontal="left" vertical="center" wrapText="1"/>
    </xf>
    <xf numFmtId="0" fontId="6" fillId="0" borderId="67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left" vertical="center" wrapText="1"/>
    </xf>
    <xf numFmtId="0" fontId="35" fillId="0" borderId="50" xfId="0" applyFont="1" applyFill="1" applyBorder="1" applyAlignment="1">
      <alignment horizontal="left" vertical="center" wrapText="1"/>
    </xf>
    <xf numFmtId="0" fontId="35" fillId="0" borderId="4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4" fillId="0" borderId="0" xfId="0" applyFont="1" applyFill="1" applyBorder="1" applyAlignment="1">
      <alignment horizontal="left" wrapText="1"/>
    </xf>
    <xf numFmtId="0" fontId="2" fillId="0" borderId="6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</cellXfs>
  <cellStyles count="12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Cartel8" xfId="20"/>
    <cellStyle name="Normale_tavola 1 2001_02" xfId="21"/>
    <cellStyle name="Percent" xfId="22"/>
    <cellStyle name="Currency" xfId="23"/>
    <cellStyle name="Valuta (0)_TABELLE ANALISI scinf 2002_2003.xls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Servizi educativi 0-3 anni: nidi d'infanzia, micro-nidi e sezioni di nido aggregate a scuole dell'infanzia - a.s. 2004/2005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CCFF"/>
              </a:solidFill>
            </c:spPr>
          </c:dPt>
          <c:dPt>
            <c:idx val="1"/>
            <c:spPr>
              <a:solidFill>
                <a:srgbClr val="FF00FF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6"/>
            <c:spPr>
              <a:solidFill>
                <a:srgbClr val="FFFF00"/>
              </a:solidFill>
            </c:spPr>
          </c:dPt>
          <c:dPt>
            <c:idx val="7"/>
            <c:spPr>
              <a:solidFill>
                <a:srgbClr val="00FFFF"/>
              </a:solidFill>
            </c:spPr>
          </c:dPt>
          <c:dPt>
            <c:idx val="8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'nidi e posti tutti'!$D$22:$D$30</c:f>
              <c:strCache>
                <c:ptCount val="9"/>
                <c:pt idx="0">
                  <c:v>Piacenza</c:v>
                </c:pt>
                <c:pt idx="1">
                  <c:v>Parma</c:v>
                </c:pt>
                <c:pt idx="2">
                  <c:v>Reggio Emilia</c:v>
                </c:pt>
                <c:pt idx="3">
                  <c:v>Modena</c:v>
                </c:pt>
                <c:pt idx="4">
                  <c:v>Bologna</c:v>
                </c:pt>
                <c:pt idx="5">
                  <c:v>Ferrara</c:v>
                </c:pt>
                <c:pt idx="6">
                  <c:v>Ravenna</c:v>
                </c:pt>
                <c:pt idx="7">
                  <c:v>Forlì-Cesena</c:v>
                </c:pt>
                <c:pt idx="8">
                  <c:v>Rimini</c:v>
                </c:pt>
              </c:strCache>
            </c:strRef>
          </c:cat>
          <c:val>
            <c:numRef>
              <c:f>'nidi e posti tutti'!$E$22:$E$30</c:f>
              <c:numCache>
                <c:ptCount val="9"/>
                <c:pt idx="0">
                  <c:v>37</c:v>
                </c:pt>
                <c:pt idx="1">
                  <c:v>51</c:v>
                </c:pt>
                <c:pt idx="2">
                  <c:v>100</c:v>
                </c:pt>
                <c:pt idx="3">
                  <c:v>127</c:v>
                </c:pt>
                <c:pt idx="4">
                  <c:v>181</c:v>
                </c:pt>
                <c:pt idx="5">
                  <c:v>62</c:v>
                </c:pt>
                <c:pt idx="6">
                  <c:v>72</c:v>
                </c:pt>
                <c:pt idx="7">
                  <c:v>72</c:v>
                </c:pt>
                <c:pt idx="8">
                  <c:v>28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Nidi d'infanzia a gestione privata: sezioni a tempo pieno e part time - a.s. 2004/2005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'sez nidi privati'!$C$20</c:f>
              <c:strCache>
                <c:ptCount val="1"/>
                <c:pt idx="0">
                  <c:v>Sezioni a tempo pieno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'sez nidi privati'!$B$21:$B$29</c:f>
              <c:strCache>
                <c:ptCount val="9"/>
                <c:pt idx="0">
                  <c:v>Piacenza</c:v>
                </c:pt>
                <c:pt idx="1">
                  <c:v>Parma</c:v>
                </c:pt>
                <c:pt idx="2">
                  <c:v>Reggio Emilia</c:v>
                </c:pt>
                <c:pt idx="3">
                  <c:v>Modena</c:v>
                </c:pt>
                <c:pt idx="4">
                  <c:v>Bologna</c:v>
                </c:pt>
                <c:pt idx="5">
                  <c:v>Ferrara</c:v>
                </c:pt>
                <c:pt idx="6">
                  <c:v>Ravenna</c:v>
                </c:pt>
                <c:pt idx="7">
                  <c:v>Forlì-Cesena</c:v>
                </c:pt>
                <c:pt idx="8">
                  <c:v>Rimini</c:v>
                </c:pt>
              </c:strCache>
            </c:strRef>
          </c:cat>
          <c:val>
            <c:numRef>
              <c:f>'sez nidi privati'!$C$21:$C$29</c:f>
              <c:numCache>
                <c:ptCount val="9"/>
                <c:pt idx="0">
                  <c:v>4</c:v>
                </c:pt>
                <c:pt idx="1">
                  <c:v>2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23</c:v>
                </c:pt>
                <c:pt idx="6">
                  <c:v>16</c:v>
                </c:pt>
                <c:pt idx="7">
                  <c:v>7</c:v>
                </c:pt>
                <c:pt idx="8">
                  <c:v>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'sez nidi privati'!$D$20</c:f>
              <c:strCache>
                <c:ptCount val="1"/>
                <c:pt idx="0">
                  <c:v>Sezioni part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'sez nidi privati'!$B$21:$B$29</c:f>
              <c:strCache>
                <c:ptCount val="9"/>
                <c:pt idx="0">
                  <c:v>Piacenza</c:v>
                </c:pt>
                <c:pt idx="1">
                  <c:v>Parma</c:v>
                </c:pt>
                <c:pt idx="2">
                  <c:v>Reggio Emilia</c:v>
                </c:pt>
                <c:pt idx="3">
                  <c:v>Modena</c:v>
                </c:pt>
                <c:pt idx="4">
                  <c:v>Bologna</c:v>
                </c:pt>
                <c:pt idx="5">
                  <c:v>Ferrara</c:v>
                </c:pt>
                <c:pt idx="6">
                  <c:v>Ravenna</c:v>
                </c:pt>
                <c:pt idx="7">
                  <c:v>Forlì-Cesena</c:v>
                </c:pt>
                <c:pt idx="8">
                  <c:v>Rimini</c:v>
                </c:pt>
              </c:strCache>
            </c:strRef>
          </c:cat>
          <c:val>
            <c:numRef>
              <c:f>'sez nidi privati'!$D$21:$D$29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9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shape val="box"/>
        </c:ser>
        <c:gapDepth val="0"/>
        <c:shape val="box"/>
        <c:axId val="1978197"/>
        <c:axId val="17803774"/>
      </c:bar3DChart>
      <c:catAx>
        <c:axId val="1978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03774"/>
        <c:crosses val="autoZero"/>
        <c:auto val="1"/>
        <c:lblOffset val="100"/>
        <c:noMultiLvlLbl val="0"/>
      </c:catAx>
      <c:valAx>
        <c:axId val="178037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781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Servizi educativi - 0-3 anni: nidi d'infanzia, micro-nidi e sezioni di nido aggregate a scuole dell'infanzia pubblici - a.s. 2004/2005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'nidi e posti comunali e EEPP'!$B$21:$B$29</c:f>
              <c:strCache>
                <c:ptCount val="9"/>
                <c:pt idx="0">
                  <c:v>Piacenza</c:v>
                </c:pt>
                <c:pt idx="1">
                  <c:v>Parma</c:v>
                </c:pt>
                <c:pt idx="2">
                  <c:v>Reggio Emilia</c:v>
                </c:pt>
                <c:pt idx="3">
                  <c:v>Modena</c:v>
                </c:pt>
                <c:pt idx="4">
                  <c:v>Bologna</c:v>
                </c:pt>
                <c:pt idx="5">
                  <c:v>Ferrara</c:v>
                </c:pt>
                <c:pt idx="6">
                  <c:v>Ravenna</c:v>
                </c:pt>
                <c:pt idx="7">
                  <c:v>Forlì-Cesena</c:v>
                </c:pt>
                <c:pt idx="8">
                  <c:v>Rimini</c:v>
                </c:pt>
              </c:strCache>
            </c:strRef>
          </c:cat>
          <c:val>
            <c:numRef>
              <c:f>'nidi e posti comunali e EEPP'!$C$21:$C$29</c:f>
              <c:numCache>
                <c:ptCount val="9"/>
                <c:pt idx="0">
                  <c:v>16</c:v>
                </c:pt>
                <c:pt idx="1">
                  <c:v>30</c:v>
                </c:pt>
                <c:pt idx="2">
                  <c:v>46</c:v>
                </c:pt>
                <c:pt idx="3">
                  <c:v>72</c:v>
                </c:pt>
                <c:pt idx="4">
                  <c:v>122</c:v>
                </c:pt>
                <c:pt idx="5">
                  <c:v>31</c:v>
                </c:pt>
                <c:pt idx="6">
                  <c:v>25</c:v>
                </c:pt>
                <c:pt idx="7">
                  <c:v>25</c:v>
                </c:pt>
                <c:pt idx="8">
                  <c:v>21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Servizi educativi - 0-3 anni: nidi d'infanzia, micro-nidi e sezioni di nido aggregate a scuole dell'infanzia a gestione indiretta pubblica - a.s. 2004/2005</a:t>
            </a:r>
          </a:p>
        </c:rich>
      </c:tx>
      <c:layout/>
      <c:spPr>
        <a:noFill/>
        <a:ln>
          <a:noFill/>
        </a:ln>
      </c:spPr>
    </c:title>
    <c:view3D>
      <c:rotX val="15"/>
      <c:rotY val="1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'nidi e posti indir comli e pubb'!$B$27:$B$35</c:f>
              <c:strCache>
                <c:ptCount val="9"/>
                <c:pt idx="0">
                  <c:v>Piacenza</c:v>
                </c:pt>
                <c:pt idx="1">
                  <c:v>Parma</c:v>
                </c:pt>
                <c:pt idx="2">
                  <c:v>Reggio Emilia</c:v>
                </c:pt>
                <c:pt idx="3">
                  <c:v>Modena</c:v>
                </c:pt>
                <c:pt idx="4">
                  <c:v>Bologna</c:v>
                </c:pt>
                <c:pt idx="5">
                  <c:v>Ferrara</c:v>
                </c:pt>
                <c:pt idx="6">
                  <c:v>Ravenna</c:v>
                </c:pt>
                <c:pt idx="7">
                  <c:v>Forlì-Cesena</c:v>
                </c:pt>
                <c:pt idx="8">
                  <c:v>Rimini</c:v>
                </c:pt>
              </c:strCache>
            </c:strRef>
          </c:cat>
          <c:val>
            <c:numRef>
              <c:f>'nidi e posti indir comli e pubb'!$C$27:$C$35</c:f>
              <c:numCache>
                <c:ptCount val="9"/>
                <c:pt idx="0">
                  <c:v>3</c:v>
                </c:pt>
                <c:pt idx="1">
                  <c:v>11</c:v>
                </c:pt>
                <c:pt idx="2">
                  <c:v>7</c:v>
                </c:pt>
                <c:pt idx="3">
                  <c:v>12</c:v>
                </c:pt>
                <c:pt idx="4">
                  <c:v>18</c:v>
                </c:pt>
                <c:pt idx="5">
                  <c:v>4</c:v>
                </c:pt>
                <c:pt idx="6">
                  <c:v>12</c:v>
                </c:pt>
                <c:pt idx="7">
                  <c:v>9</c:v>
                </c:pt>
                <c:pt idx="8">
                  <c:v>4</c:v>
                </c:pt>
              </c:numCache>
            </c:numRef>
          </c:val>
          <c:shape val="box"/>
        </c:ser>
        <c:gapDepth val="0"/>
        <c:shape val="box"/>
        <c:axId val="17850527"/>
        <c:axId val="26437016"/>
      </c:bar3DChart>
      <c:catAx>
        <c:axId val="17850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437016"/>
        <c:crosses val="autoZero"/>
        <c:auto val="1"/>
        <c:lblOffset val="100"/>
        <c:noMultiLvlLbl val="0"/>
      </c:catAx>
      <c:valAx>
        <c:axId val="264370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5052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Servizi educativi 0-3 anni: nidi d'infanzia, micro-nidi e sezioni di nido aggregate a scuole dell'infanzia convenzionati con i Comuni - a.s. 2004/2005</a:t>
            </a:r>
          </a:p>
        </c:rich>
      </c:tx>
      <c:layout>
        <c:manualLayout>
          <c:xMode val="factor"/>
          <c:yMode val="factor"/>
          <c:x val="0.00725"/>
          <c:y val="0.022"/>
        </c:manualLayout>
      </c:layout>
      <c:spPr>
        <a:noFill/>
        <a:ln>
          <a:noFill/>
        </a:ln>
      </c:spPr>
    </c:title>
    <c:view3D>
      <c:rotX val="15"/>
      <c:rotY val="10"/>
      <c:depthPercent val="320"/>
      <c:rAngAx val="1"/>
    </c:view3D>
    <c:plotArea>
      <c:layout>
        <c:manualLayout>
          <c:xMode val="edge"/>
          <c:yMode val="edge"/>
          <c:x val="0"/>
          <c:y val="0.213"/>
          <c:w val="1"/>
          <c:h val="0.75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'nidi conv e posti'!$B$20:$B$28</c:f>
              <c:strCache>
                <c:ptCount val="9"/>
                <c:pt idx="0">
                  <c:v>Piacenza</c:v>
                </c:pt>
                <c:pt idx="1">
                  <c:v>Parma</c:v>
                </c:pt>
                <c:pt idx="2">
                  <c:v>Reggio Emilia</c:v>
                </c:pt>
                <c:pt idx="3">
                  <c:v>Modena</c:v>
                </c:pt>
                <c:pt idx="4">
                  <c:v>Bologna</c:v>
                </c:pt>
                <c:pt idx="5">
                  <c:v>Ferrara</c:v>
                </c:pt>
                <c:pt idx="6">
                  <c:v>Ravenna</c:v>
                </c:pt>
                <c:pt idx="7">
                  <c:v>Forlì-Cesena</c:v>
                </c:pt>
                <c:pt idx="8">
                  <c:v>Rimini</c:v>
                </c:pt>
              </c:strCache>
            </c:strRef>
          </c:cat>
          <c:val>
            <c:numRef>
              <c:f>'nidi conv e posti'!$C$20:$C$28</c:f>
              <c:numCache>
                <c:ptCount val="9"/>
                <c:pt idx="0">
                  <c:v>15</c:v>
                </c:pt>
                <c:pt idx="1">
                  <c:v>7</c:v>
                </c:pt>
                <c:pt idx="2">
                  <c:v>36</c:v>
                </c:pt>
                <c:pt idx="3">
                  <c:v>30</c:v>
                </c:pt>
                <c:pt idx="4">
                  <c:v>27</c:v>
                </c:pt>
                <c:pt idx="5">
                  <c:v>6</c:v>
                </c:pt>
                <c:pt idx="6">
                  <c:v>23</c:v>
                </c:pt>
                <c:pt idx="7">
                  <c:v>33</c:v>
                </c:pt>
                <c:pt idx="8">
                  <c:v>0</c:v>
                </c:pt>
              </c:numCache>
            </c:numRef>
          </c:val>
          <c:shape val="cylinder"/>
        </c:ser>
        <c:gapWidth val="220"/>
        <c:gapDepth val="0"/>
        <c:shape val="box"/>
        <c:axId val="36606553"/>
        <c:axId val="61023522"/>
      </c:bar3DChart>
      <c:catAx>
        <c:axId val="36606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023522"/>
        <c:crosses val="autoZero"/>
        <c:auto val="1"/>
        <c:lblOffset val="100"/>
        <c:noMultiLvlLbl val="0"/>
      </c:catAx>
      <c:valAx>
        <c:axId val="61023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0655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Servizi educativi 0-3 anni: nidi d'infanzia, micro-nidi e sezioni di nido aggregate a scuole dell'infanzia a gestione privata - a.s. 2004/2005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CC99"/>
              </a:solidFill>
            </c:spPr>
          </c:dPt>
          <c:dPt>
            <c:idx val="2"/>
            <c:invertIfNegative val="0"/>
            <c:spPr>
              <a:solidFill>
                <a:srgbClr val="FFCC00"/>
              </a:solidFill>
            </c:spPr>
          </c:dPt>
          <c:dPt>
            <c:idx val="3"/>
            <c:invertIfNegative val="0"/>
            <c:spPr>
              <a:solidFill>
                <a:srgbClr val="FF9900"/>
              </a:solidFill>
            </c:spPr>
          </c:dPt>
          <c:dPt>
            <c:idx val="4"/>
            <c:invertIfNegative val="0"/>
            <c:spPr>
              <a:solidFill>
                <a:srgbClr val="FF6600"/>
              </a:solidFill>
            </c:spPr>
          </c:dPt>
          <c:dPt>
            <c:idx val="5"/>
            <c:invertIfNegative val="0"/>
            <c:spPr>
              <a:solidFill>
                <a:srgbClr val="993300"/>
              </a:solidFill>
            </c:spPr>
          </c:dP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00FF00"/>
              </a:solidFill>
            </c:spPr>
          </c:dPt>
          <c:dPt>
            <c:idx val="8"/>
            <c:invertIfNegative val="0"/>
            <c:spPr>
              <a:solidFill>
                <a:srgbClr val="99CC00"/>
              </a:solidFill>
            </c:spPr>
          </c:dPt>
          <c:cat>
            <c:strRef>
              <c:f>'nidi privati e posti'!$B$27:$B$35</c:f>
              <c:strCache>
                <c:ptCount val="9"/>
                <c:pt idx="0">
                  <c:v>Piacenza</c:v>
                </c:pt>
                <c:pt idx="1">
                  <c:v>Parma</c:v>
                </c:pt>
                <c:pt idx="2">
                  <c:v>Reggio Emilia</c:v>
                </c:pt>
                <c:pt idx="3">
                  <c:v>Modena</c:v>
                </c:pt>
                <c:pt idx="4">
                  <c:v>Bologna</c:v>
                </c:pt>
                <c:pt idx="5">
                  <c:v>Ferrara</c:v>
                </c:pt>
                <c:pt idx="6">
                  <c:v>Ravenna</c:v>
                </c:pt>
                <c:pt idx="7">
                  <c:v>Forlì-Cesena</c:v>
                </c:pt>
                <c:pt idx="8">
                  <c:v>Rimini</c:v>
                </c:pt>
              </c:strCache>
            </c:strRef>
          </c:cat>
          <c:val>
            <c:numRef>
              <c:f>'nidi privati e posti'!$C$27:$C$35</c:f>
              <c:numCache>
                <c:ptCount val="9"/>
                <c:pt idx="0">
                  <c:v>3</c:v>
                </c:pt>
                <c:pt idx="1">
                  <c:v>3</c:v>
                </c:pt>
                <c:pt idx="2">
                  <c:v>11</c:v>
                </c:pt>
                <c:pt idx="3">
                  <c:v>13</c:v>
                </c:pt>
                <c:pt idx="4">
                  <c:v>14</c:v>
                </c:pt>
                <c:pt idx="5">
                  <c:v>21</c:v>
                </c:pt>
                <c:pt idx="6">
                  <c:v>12</c:v>
                </c:pt>
                <c:pt idx="7">
                  <c:v>5</c:v>
                </c:pt>
                <c:pt idx="8">
                  <c:v>3</c:v>
                </c:pt>
              </c:numCache>
            </c:numRef>
          </c:val>
        </c:ser>
        <c:axId val="12340787"/>
        <c:axId val="43958220"/>
      </c:barChart>
      <c:catAx>
        <c:axId val="12340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58220"/>
        <c:crosses val="autoZero"/>
        <c:auto val="1"/>
        <c:lblOffset val="100"/>
        <c:noMultiLvlLbl val="0"/>
      </c:catAx>
      <c:valAx>
        <c:axId val="43958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3407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Nidi d'infanzia: sezioni a tempo pieno e sezioni part time - a.s. 2004/2005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'sezioni tutti nidi'!$D$24</c:f>
              <c:strCache>
                <c:ptCount val="1"/>
                <c:pt idx="0">
                  <c:v>Sezioni a tempo pieno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'sezioni tutti nidi'!$C$25:$C$33</c:f>
              <c:strCache>
                <c:ptCount val="9"/>
                <c:pt idx="0">
                  <c:v>Piacenza</c:v>
                </c:pt>
                <c:pt idx="1">
                  <c:v>Parma</c:v>
                </c:pt>
                <c:pt idx="2">
                  <c:v>Reggio Emilia</c:v>
                </c:pt>
                <c:pt idx="3">
                  <c:v>Modena</c:v>
                </c:pt>
                <c:pt idx="4">
                  <c:v>Bologna</c:v>
                </c:pt>
                <c:pt idx="5">
                  <c:v>Ferrara</c:v>
                </c:pt>
                <c:pt idx="6">
                  <c:v>Ravenna</c:v>
                </c:pt>
                <c:pt idx="7">
                  <c:v>Forlì-Cesena</c:v>
                </c:pt>
                <c:pt idx="8">
                  <c:v>Rimini</c:v>
                </c:pt>
              </c:strCache>
            </c:strRef>
          </c:cat>
          <c:val>
            <c:numRef>
              <c:f>'sezioni tutti nidi'!$D$25:$D$33</c:f>
              <c:numCache>
                <c:ptCount val="9"/>
                <c:pt idx="0">
                  <c:v>88</c:v>
                </c:pt>
                <c:pt idx="1">
                  <c:v>105</c:v>
                </c:pt>
                <c:pt idx="2">
                  <c:v>201</c:v>
                </c:pt>
                <c:pt idx="3">
                  <c:v>260</c:v>
                </c:pt>
                <c:pt idx="4">
                  <c:v>402</c:v>
                </c:pt>
                <c:pt idx="5">
                  <c:v>132</c:v>
                </c:pt>
                <c:pt idx="6">
                  <c:v>148</c:v>
                </c:pt>
                <c:pt idx="7">
                  <c:v>101</c:v>
                </c:pt>
                <c:pt idx="8">
                  <c:v>63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'sezioni tutti nidi'!$E$24</c:f>
              <c:strCache>
                <c:ptCount val="1"/>
                <c:pt idx="0">
                  <c:v>Sezioni a part time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'sezioni tutti nidi'!$C$25:$C$33</c:f>
              <c:strCache>
                <c:ptCount val="9"/>
                <c:pt idx="0">
                  <c:v>Piacenza</c:v>
                </c:pt>
                <c:pt idx="1">
                  <c:v>Parma</c:v>
                </c:pt>
                <c:pt idx="2">
                  <c:v>Reggio Emilia</c:v>
                </c:pt>
                <c:pt idx="3">
                  <c:v>Modena</c:v>
                </c:pt>
                <c:pt idx="4">
                  <c:v>Bologna</c:v>
                </c:pt>
                <c:pt idx="5">
                  <c:v>Ferrara</c:v>
                </c:pt>
                <c:pt idx="6">
                  <c:v>Ravenna</c:v>
                </c:pt>
                <c:pt idx="7">
                  <c:v>Forlì-Cesena</c:v>
                </c:pt>
                <c:pt idx="8">
                  <c:v>Rimini</c:v>
                </c:pt>
              </c:strCache>
            </c:strRef>
          </c:cat>
          <c:val>
            <c:numRef>
              <c:f>'sezioni tutti nidi'!$E$25:$E$33</c:f>
              <c:numCache>
                <c:ptCount val="9"/>
                <c:pt idx="0">
                  <c:v>3</c:v>
                </c:pt>
                <c:pt idx="1">
                  <c:v>21</c:v>
                </c:pt>
                <c:pt idx="2">
                  <c:v>35</c:v>
                </c:pt>
                <c:pt idx="3">
                  <c:v>44</c:v>
                </c:pt>
                <c:pt idx="4">
                  <c:v>38</c:v>
                </c:pt>
                <c:pt idx="5">
                  <c:v>15</c:v>
                </c:pt>
                <c:pt idx="6">
                  <c:v>11</c:v>
                </c:pt>
                <c:pt idx="7">
                  <c:v>33</c:v>
                </c:pt>
                <c:pt idx="8">
                  <c:v>11</c:v>
                </c:pt>
              </c:numCache>
            </c:numRef>
          </c:val>
          <c:shape val="box"/>
        </c:ser>
        <c:gapDepth val="0"/>
        <c:shape val="box"/>
        <c:axId val="60079661"/>
        <c:axId val="3846038"/>
      </c:bar3DChart>
      <c:catAx>
        <c:axId val="60079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846038"/>
        <c:crosses val="autoZero"/>
        <c:auto val="1"/>
        <c:lblOffset val="100"/>
        <c:noMultiLvlLbl val="0"/>
      </c:catAx>
      <c:valAx>
        <c:axId val="3846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0796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Nidi d'infanzia a gestione comunale/pubblica: sezioni a tempo pieno e part time - a.s. 2004/2005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"/>
          <c:y val="0.1335"/>
          <c:w val="0.79"/>
          <c:h val="0.83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'sez nidi comunali_pubblici'!$C$20</c:f>
              <c:strCache>
                <c:ptCount val="1"/>
                <c:pt idx="0">
                  <c:v>Sezioni a tempo pieno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'sez nidi comunali_pubblici'!$B$21:$B$29</c:f>
              <c:strCache>
                <c:ptCount val="9"/>
                <c:pt idx="0">
                  <c:v>Piacenza</c:v>
                </c:pt>
                <c:pt idx="1">
                  <c:v>Parma</c:v>
                </c:pt>
                <c:pt idx="2">
                  <c:v>Reggio Emilia</c:v>
                </c:pt>
                <c:pt idx="3">
                  <c:v>Modena</c:v>
                </c:pt>
                <c:pt idx="4">
                  <c:v>Bologna</c:v>
                </c:pt>
                <c:pt idx="5">
                  <c:v>Ferrara</c:v>
                </c:pt>
                <c:pt idx="6">
                  <c:v>Ravenna</c:v>
                </c:pt>
                <c:pt idx="7">
                  <c:v>Forlì-Cesena</c:v>
                </c:pt>
                <c:pt idx="8">
                  <c:v>Rimini</c:v>
                </c:pt>
              </c:strCache>
            </c:strRef>
          </c:cat>
          <c:val>
            <c:numRef>
              <c:f>'sez nidi comunali_pubblici'!$C$21:$C$29</c:f>
              <c:numCache>
                <c:ptCount val="9"/>
                <c:pt idx="0">
                  <c:v>52</c:v>
                </c:pt>
                <c:pt idx="1">
                  <c:v>70</c:v>
                </c:pt>
                <c:pt idx="2">
                  <c:v>123</c:v>
                </c:pt>
                <c:pt idx="3">
                  <c:v>176</c:v>
                </c:pt>
                <c:pt idx="4">
                  <c:v>312</c:v>
                </c:pt>
                <c:pt idx="5">
                  <c:v>90</c:v>
                </c:pt>
                <c:pt idx="6">
                  <c:v>68</c:v>
                </c:pt>
                <c:pt idx="7">
                  <c:v>65</c:v>
                </c:pt>
                <c:pt idx="8">
                  <c:v>54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'sez nidi comunali_pubblici'!$D$20</c:f>
              <c:strCache>
                <c:ptCount val="1"/>
                <c:pt idx="0">
                  <c:v>Sezioni part time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'sez nidi comunali_pubblici'!$B$21:$B$29</c:f>
              <c:strCache>
                <c:ptCount val="9"/>
                <c:pt idx="0">
                  <c:v>Piacenza</c:v>
                </c:pt>
                <c:pt idx="1">
                  <c:v>Parma</c:v>
                </c:pt>
                <c:pt idx="2">
                  <c:v>Reggio Emilia</c:v>
                </c:pt>
                <c:pt idx="3">
                  <c:v>Modena</c:v>
                </c:pt>
                <c:pt idx="4">
                  <c:v>Bologna</c:v>
                </c:pt>
                <c:pt idx="5">
                  <c:v>Ferrara</c:v>
                </c:pt>
                <c:pt idx="6">
                  <c:v>Ravenna</c:v>
                </c:pt>
                <c:pt idx="7">
                  <c:v>Forlì-Cesena</c:v>
                </c:pt>
                <c:pt idx="8">
                  <c:v>Rimini</c:v>
                </c:pt>
              </c:strCache>
            </c:strRef>
          </c:cat>
          <c:val>
            <c:numRef>
              <c:f>'sez nidi comunali_pubblici'!$D$21:$D$29</c:f>
              <c:numCache>
                <c:ptCount val="9"/>
                <c:pt idx="0">
                  <c:v>1</c:v>
                </c:pt>
                <c:pt idx="1">
                  <c:v>17</c:v>
                </c:pt>
                <c:pt idx="2">
                  <c:v>25</c:v>
                </c:pt>
                <c:pt idx="3">
                  <c:v>30</c:v>
                </c:pt>
                <c:pt idx="4">
                  <c:v>27</c:v>
                </c:pt>
                <c:pt idx="5">
                  <c:v>2</c:v>
                </c:pt>
                <c:pt idx="6">
                  <c:v>10</c:v>
                </c:pt>
                <c:pt idx="7">
                  <c:v>5</c:v>
                </c:pt>
                <c:pt idx="8">
                  <c:v>7</c:v>
                </c:pt>
              </c:numCache>
            </c:numRef>
          </c:val>
          <c:shape val="box"/>
        </c:ser>
        <c:gapDepth val="0"/>
        <c:shape val="box"/>
        <c:axId val="34614343"/>
        <c:axId val="43093632"/>
      </c:bar3DChart>
      <c:catAx>
        <c:axId val="34614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093632"/>
        <c:crosses val="autoZero"/>
        <c:auto val="1"/>
        <c:lblOffset val="100"/>
        <c:noMultiLvlLbl val="0"/>
      </c:catAx>
      <c:valAx>
        <c:axId val="43093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6143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"/>
          <c:y val="0.49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Nidi d'infanzia a gestione pubblica indiretta: sezioni a tempo pieno e part time - a.s. 2004/2005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'sez nidi gest indir comunale'!$C$20</c:f>
              <c:strCache>
                <c:ptCount val="1"/>
                <c:pt idx="0">
                  <c:v>Sezioni a tempo pieno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'sez nidi gest indir comunale'!$B$21:$B$29</c:f>
              <c:strCache>
                <c:ptCount val="9"/>
                <c:pt idx="0">
                  <c:v>Piacenza</c:v>
                </c:pt>
                <c:pt idx="1">
                  <c:v>Parma</c:v>
                </c:pt>
                <c:pt idx="2">
                  <c:v>Reggio Emilia</c:v>
                </c:pt>
                <c:pt idx="3">
                  <c:v>Modena</c:v>
                </c:pt>
                <c:pt idx="4">
                  <c:v>Bologna</c:v>
                </c:pt>
                <c:pt idx="5">
                  <c:v>Ferrara</c:v>
                </c:pt>
                <c:pt idx="6">
                  <c:v>Ravenna</c:v>
                </c:pt>
                <c:pt idx="7">
                  <c:v>Forlì-Cesena</c:v>
                </c:pt>
                <c:pt idx="8">
                  <c:v>Rimini</c:v>
                </c:pt>
              </c:strCache>
            </c:strRef>
          </c:cat>
          <c:val>
            <c:numRef>
              <c:f>'sez nidi gest indir comunale'!$C$21:$C$29</c:f>
              <c:numCache>
                <c:ptCount val="9"/>
                <c:pt idx="0">
                  <c:v>4</c:v>
                </c:pt>
                <c:pt idx="1">
                  <c:v>20</c:v>
                </c:pt>
                <c:pt idx="2">
                  <c:v>8</c:v>
                </c:pt>
                <c:pt idx="3">
                  <c:v>17</c:v>
                </c:pt>
                <c:pt idx="4">
                  <c:v>29</c:v>
                </c:pt>
                <c:pt idx="5">
                  <c:v>8</c:v>
                </c:pt>
                <c:pt idx="6">
                  <c:v>32</c:v>
                </c:pt>
                <c:pt idx="7">
                  <c:v>9</c:v>
                </c:pt>
                <c:pt idx="8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'sez nidi gest indir comunale'!$D$20</c:f>
              <c:strCache>
                <c:ptCount val="1"/>
                <c:pt idx="0">
                  <c:v>Sezioni part time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'sez nidi gest indir comunale'!$B$21:$B$29</c:f>
              <c:strCache>
                <c:ptCount val="9"/>
                <c:pt idx="0">
                  <c:v>Piacenza</c:v>
                </c:pt>
                <c:pt idx="1">
                  <c:v>Parma</c:v>
                </c:pt>
                <c:pt idx="2">
                  <c:v>Reggio Emilia</c:v>
                </c:pt>
                <c:pt idx="3">
                  <c:v>Modena</c:v>
                </c:pt>
                <c:pt idx="4">
                  <c:v>Bologna</c:v>
                </c:pt>
                <c:pt idx="5">
                  <c:v>Ferrara</c:v>
                </c:pt>
                <c:pt idx="6">
                  <c:v>Ravenna</c:v>
                </c:pt>
                <c:pt idx="7">
                  <c:v>Forlì-Cesena</c:v>
                </c:pt>
                <c:pt idx="8">
                  <c:v>Rimini</c:v>
                </c:pt>
              </c:strCache>
            </c:strRef>
          </c:cat>
          <c:val>
            <c:numRef>
              <c:f>'sez nidi gest indir comunale'!$D$21:$D$29</c:f>
              <c:numCache>
                <c:ptCount val="9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7</c:v>
                </c:pt>
                <c:pt idx="5">
                  <c:v>3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shape val="box"/>
        </c:ser>
        <c:gapDepth val="0"/>
        <c:shape val="box"/>
        <c:axId val="52298369"/>
        <c:axId val="923274"/>
      </c:bar3DChart>
      <c:catAx>
        <c:axId val="52298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34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23274"/>
        <c:crosses val="autoZero"/>
        <c:auto val="1"/>
        <c:lblOffset val="100"/>
        <c:noMultiLvlLbl val="0"/>
      </c:catAx>
      <c:valAx>
        <c:axId val="923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2983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Nidi d'infanzia convenzionati con i Comuni: sezioni a tempo pieno e part time - a.s. 2004/2005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'sez nidi conv con comuni'!$C$22</c:f>
              <c:strCache>
                <c:ptCount val="1"/>
                <c:pt idx="0">
                  <c:v>Sezioni a tempo pieno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'sez nidi conv con comuni'!$B$23:$B$31</c:f>
              <c:strCache>
                <c:ptCount val="9"/>
                <c:pt idx="0">
                  <c:v>Piacenza</c:v>
                </c:pt>
                <c:pt idx="1">
                  <c:v>Parma</c:v>
                </c:pt>
                <c:pt idx="2">
                  <c:v>Reggio Emilia</c:v>
                </c:pt>
                <c:pt idx="3">
                  <c:v>Modena</c:v>
                </c:pt>
                <c:pt idx="4">
                  <c:v>Bologna</c:v>
                </c:pt>
                <c:pt idx="5">
                  <c:v>Ferrara</c:v>
                </c:pt>
                <c:pt idx="6">
                  <c:v>Ravenna</c:v>
                </c:pt>
                <c:pt idx="7">
                  <c:v>Forlì-Cesena</c:v>
                </c:pt>
                <c:pt idx="8">
                  <c:v>Rimini</c:v>
                </c:pt>
              </c:strCache>
            </c:strRef>
          </c:cat>
          <c:val>
            <c:numRef>
              <c:f>'sez nidi conv con comuni'!$C$23:$C$31</c:f>
              <c:numCache>
                <c:ptCount val="9"/>
                <c:pt idx="0">
                  <c:v>28</c:v>
                </c:pt>
                <c:pt idx="1">
                  <c:v>13</c:v>
                </c:pt>
                <c:pt idx="2">
                  <c:v>53</c:v>
                </c:pt>
                <c:pt idx="3">
                  <c:v>49</c:v>
                </c:pt>
                <c:pt idx="4">
                  <c:v>42</c:v>
                </c:pt>
                <c:pt idx="5">
                  <c:v>11</c:v>
                </c:pt>
                <c:pt idx="6">
                  <c:v>32</c:v>
                </c:pt>
                <c:pt idx="7">
                  <c:v>20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'sez nidi conv con comuni'!$D$22</c:f>
              <c:strCache>
                <c:ptCount val="1"/>
                <c:pt idx="0">
                  <c:v>Sezioni part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'sez nidi conv con comuni'!$B$23:$B$31</c:f>
              <c:strCache>
                <c:ptCount val="9"/>
                <c:pt idx="0">
                  <c:v>Piacenza</c:v>
                </c:pt>
                <c:pt idx="1">
                  <c:v>Parma</c:v>
                </c:pt>
                <c:pt idx="2">
                  <c:v>Reggio Emilia</c:v>
                </c:pt>
                <c:pt idx="3">
                  <c:v>Modena</c:v>
                </c:pt>
                <c:pt idx="4">
                  <c:v>Bologna</c:v>
                </c:pt>
                <c:pt idx="5">
                  <c:v>Ferrara</c:v>
                </c:pt>
                <c:pt idx="6">
                  <c:v>Ravenna</c:v>
                </c:pt>
                <c:pt idx="7">
                  <c:v>Forlì-Cesena</c:v>
                </c:pt>
                <c:pt idx="8">
                  <c:v>Rimini</c:v>
                </c:pt>
              </c:strCache>
            </c:strRef>
          </c:cat>
          <c:val>
            <c:numRef>
              <c:f>'sez nidi conv con comuni'!$D$23:$D$31</c:f>
              <c:numCache>
                <c:ptCount val="9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8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22</c:v>
                </c:pt>
                <c:pt idx="8">
                  <c:v>0</c:v>
                </c:pt>
              </c:numCache>
            </c:numRef>
          </c:val>
          <c:shape val="box"/>
        </c:ser>
        <c:gapDepth val="0"/>
        <c:shape val="box"/>
        <c:axId val="8309467"/>
        <c:axId val="7676340"/>
      </c:bar3DChart>
      <c:catAx>
        <c:axId val="830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76340"/>
        <c:crosses val="autoZero"/>
        <c:auto val="1"/>
        <c:lblOffset val="100"/>
        <c:noMultiLvlLbl val="0"/>
      </c:catAx>
      <c:valAx>
        <c:axId val="7676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3094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20</xdr:row>
      <xdr:rowOff>114300</xdr:rowOff>
    </xdr:from>
    <xdr:to>
      <xdr:col>7</xdr:col>
      <xdr:colOff>28575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590550" y="4333875"/>
        <a:ext cx="51244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514350</xdr:rowOff>
    </xdr:from>
    <xdr:to>
      <xdr:col>7</xdr:col>
      <xdr:colOff>0</xdr:colOff>
      <xdr:row>33</xdr:row>
      <xdr:rowOff>209550</xdr:rowOff>
    </xdr:to>
    <xdr:graphicFrame>
      <xdr:nvGraphicFramePr>
        <xdr:cNvPr id="1" name="Chart 7"/>
        <xdr:cNvGraphicFramePr/>
      </xdr:nvGraphicFramePr>
      <xdr:xfrm>
        <a:off x="0" y="4686300"/>
        <a:ext cx="57340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19</xdr:row>
      <xdr:rowOff>19050</xdr:rowOff>
    </xdr:from>
    <xdr:to>
      <xdr:col>6</xdr:col>
      <xdr:colOff>552450</xdr:colOff>
      <xdr:row>39</xdr:row>
      <xdr:rowOff>9525</xdr:rowOff>
    </xdr:to>
    <xdr:graphicFrame>
      <xdr:nvGraphicFramePr>
        <xdr:cNvPr id="1" name="Chart 28"/>
        <xdr:cNvGraphicFramePr/>
      </xdr:nvGraphicFramePr>
      <xdr:xfrm>
        <a:off x="647700" y="4124325"/>
        <a:ext cx="47910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19</xdr:row>
      <xdr:rowOff>0</xdr:rowOff>
    </xdr:from>
    <xdr:to>
      <xdr:col>7</xdr:col>
      <xdr:colOff>285750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371475" y="3943350"/>
        <a:ext cx="57245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17</xdr:row>
      <xdr:rowOff>95250</xdr:rowOff>
    </xdr:from>
    <xdr:to>
      <xdr:col>7</xdr:col>
      <xdr:colOff>619125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123825" y="3914775"/>
        <a:ext cx="61245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21</xdr:row>
      <xdr:rowOff>0</xdr:rowOff>
    </xdr:from>
    <xdr:to>
      <xdr:col>7</xdr:col>
      <xdr:colOff>142875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762000" y="4391025"/>
        <a:ext cx="50387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47625</xdr:rowOff>
    </xdr:from>
    <xdr:to>
      <xdr:col>6</xdr:col>
      <xdr:colOff>714375</xdr:colOff>
      <xdr:row>33</xdr:row>
      <xdr:rowOff>104775</xdr:rowOff>
    </xdr:to>
    <xdr:graphicFrame>
      <xdr:nvGraphicFramePr>
        <xdr:cNvPr id="1" name="Chart 2"/>
        <xdr:cNvGraphicFramePr/>
      </xdr:nvGraphicFramePr>
      <xdr:xfrm>
        <a:off x="76200" y="4533900"/>
        <a:ext cx="50006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85725</xdr:rowOff>
    </xdr:from>
    <xdr:to>
      <xdr:col>6</xdr:col>
      <xdr:colOff>828675</xdr:colOff>
      <xdr:row>29</xdr:row>
      <xdr:rowOff>238125</xdr:rowOff>
    </xdr:to>
    <xdr:graphicFrame>
      <xdr:nvGraphicFramePr>
        <xdr:cNvPr id="1" name="Chart 1"/>
        <xdr:cNvGraphicFramePr/>
      </xdr:nvGraphicFramePr>
      <xdr:xfrm>
        <a:off x="0" y="4572000"/>
        <a:ext cx="57912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161925</xdr:rowOff>
    </xdr:from>
    <xdr:to>
      <xdr:col>6</xdr:col>
      <xdr:colOff>828675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0" y="4676775"/>
        <a:ext cx="58197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161925</xdr:rowOff>
    </xdr:from>
    <xdr:to>
      <xdr:col>6</xdr:col>
      <xdr:colOff>838200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9525" y="5181600"/>
        <a:ext cx="59150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8"/>
  <sheetViews>
    <sheetView tabSelected="1" workbookViewId="0" topLeftCell="A1">
      <selection activeCell="B1" sqref="B1:H1"/>
    </sheetView>
  </sheetViews>
  <sheetFormatPr defaultColWidth="9.140625" defaultRowHeight="12.75"/>
  <cols>
    <col min="1" max="1" width="26.7109375" style="99" customWidth="1"/>
    <col min="2" max="2" width="9.140625" style="99" customWidth="1"/>
    <col min="3" max="3" width="8.00390625" style="99" customWidth="1"/>
    <col min="4" max="4" width="11.421875" style="99" customWidth="1"/>
    <col min="5" max="5" width="9.140625" style="99" customWidth="1"/>
    <col min="6" max="6" width="10.8515625" style="99" customWidth="1"/>
    <col min="7" max="7" width="10.00390625" style="99" bestFit="1" customWidth="1"/>
    <col min="8" max="8" width="9.8515625" style="99" customWidth="1"/>
    <col min="9" max="16384" width="9.140625" style="99" customWidth="1"/>
  </cols>
  <sheetData>
    <row r="1" spans="1:8" s="2" customFormat="1" ht="60.75" customHeight="1">
      <c r="A1" s="1" t="s">
        <v>25</v>
      </c>
      <c r="B1" s="447" t="s">
        <v>400</v>
      </c>
      <c r="C1" s="448"/>
      <c r="D1" s="448"/>
      <c r="E1" s="448"/>
      <c r="F1" s="448"/>
      <c r="G1" s="448"/>
      <c r="H1" s="449"/>
    </row>
    <row r="3" spans="1:8" s="2" customFormat="1" ht="24" customHeight="1">
      <c r="A3" s="435" t="s">
        <v>26</v>
      </c>
      <c r="B3" s="432" t="s">
        <v>37</v>
      </c>
      <c r="C3" s="433"/>
      <c r="D3" s="434"/>
      <c r="E3" s="437" t="s">
        <v>38</v>
      </c>
      <c r="F3" s="437" t="s">
        <v>39</v>
      </c>
      <c r="G3" s="437" t="s">
        <v>40</v>
      </c>
      <c r="H3" s="437" t="s">
        <v>41</v>
      </c>
    </row>
    <row r="4" spans="1:8" s="2" customFormat="1" ht="31.5">
      <c r="A4" s="436"/>
      <c r="B4" s="96" t="s">
        <v>45</v>
      </c>
      <c r="C4" s="202" t="s">
        <v>47</v>
      </c>
      <c r="D4" s="96" t="s">
        <v>46</v>
      </c>
      <c r="E4" s="431"/>
      <c r="F4" s="431"/>
      <c r="G4" s="431"/>
      <c r="H4" s="431"/>
    </row>
    <row r="5" spans="1:8" s="144" customFormat="1" ht="12.75">
      <c r="A5" s="3" t="s">
        <v>27</v>
      </c>
      <c r="B5" s="128">
        <f>B70</f>
        <v>27</v>
      </c>
      <c r="C5" s="129">
        <f>C70</f>
        <v>5</v>
      </c>
      <c r="D5" s="129">
        <f>D70</f>
        <v>5</v>
      </c>
      <c r="E5" s="130">
        <f>E70</f>
        <v>37</v>
      </c>
      <c r="F5" s="141">
        <f>E5/$E$14*100</f>
        <v>5.068493150684931</v>
      </c>
      <c r="G5" s="128">
        <f>F70</f>
        <v>1147</v>
      </c>
      <c r="H5" s="143">
        <f>G5/$G$14*100</f>
        <v>4.238102276086314</v>
      </c>
    </row>
    <row r="6" spans="1:8" s="144" customFormat="1" ht="12.75">
      <c r="A6" s="3" t="s">
        <v>28</v>
      </c>
      <c r="B6" s="128">
        <f>B96</f>
        <v>46</v>
      </c>
      <c r="C6" s="129">
        <f>C96</f>
        <v>4</v>
      </c>
      <c r="D6" s="129">
        <f>D96</f>
        <v>1</v>
      </c>
      <c r="E6" s="130">
        <f>E96</f>
        <v>51</v>
      </c>
      <c r="F6" s="141">
        <f aca="true" t="shared" si="0" ref="F6:F14">E6/$E$14*100</f>
        <v>6.986301369863014</v>
      </c>
      <c r="G6" s="128">
        <f>F96</f>
        <v>2100</v>
      </c>
      <c r="H6" s="143">
        <f aca="true" t="shared" si="1" ref="H6:H14">G6/$G$14*100</f>
        <v>7.759385161099616</v>
      </c>
    </row>
    <row r="7" spans="1:8" s="144" customFormat="1" ht="12.75">
      <c r="A7" s="3" t="s">
        <v>29</v>
      </c>
      <c r="B7" s="128">
        <f>B138</f>
        <v>66</v>
      </c>
      <c r="C7" s="129">
        <f>C138</f>
        <v>2</v>
      </c>
      <c r="D7" s="129">
        <f>D138</f>
        <v>32</v>
      </c>
      <c r="E7" s="130">
        <f>E138</f>
        <v>100</v>
      </c>
      <c r="F7" s="141">
        <f t="shared" si="0"/>
        <v>13.698630136986301</v>
      </c>
      <c r="G7" s="128">
        <f>F138</f>
        <v>3986</v>
      </c>
      <c r="H7" s="143">
        <f t="shared" si="1"/>
        <v>14.728052024830033</v>
      </c>
    </row>
    <row r="8" spans="1:8" s="144" customFormat="1" ht="12.75">
      <c r="A8" s="3" t="s">
        <v>30</v>
      </c>
      <c r="B8" s="128">
        <f>B179</f>
        <v>109</v>
      </c>
      <c r="C8" s="129">
        <f>C179</f>
        <v>2</v>
      </c>
      <c r="D8" s="129">
        <f>D179</f>
        <v>16</v>
      </c>
      <c r="E8" s="130">
        <f>E179</f>
        <v>127</v>
      </c>
      <c r="F8" s="141">
        <f t="shared" si="0"/>
        <v>17.397260273972602</v>
      </c>
      <c r="G8" s="128">
        <f>F179</f>
        <v>4883</v>
      </c>
      <c r="H8" s="143">
        <f t="shared" si="1"/>
        <v>18.04241797221401</v>
      </c>
    </row>
    <row r="9" spans="1:8" s="144" customFormat="1" ht="12.75">
      <c r="A9" s="3" t="s">
        <v>31</v>
      </c>
      <c r="B9" s="128">
        <f>B235</f>
        <v>156</v>
      </c>
      <c r="C9" s="129">
        <f>C235</f>
        <v>4</v>
      </c>
      <c r="D9" s="129">
        <f>D235</f>
        <v>21</v>
      </c>
      <c r="E9" s="130">
        <f>E235</f>
        <v>181</v>
      </c>
      <c r="F9" s="141">
        <f t="shared" si="0"/>
        <v>24.794520547945208</v>
      </c>
      <c r="G9" s="128">
        <f>F235</f>
        <v>7182</v>
      </c>
      <c r="H9" s="143">
        <f t="shared" si="1"/>
        <v>26.537097250960684</v>
      </c>
    </row>
    <row r="10" spans="1:8" s="144" customFormat="1" ht="12.75">
      <c r="A10" s="3" t="s">
        <v>32</v>
      </c>
      <c r="B10" s="128">
        <f>B262</f>
        <v>40</v>
      </c>
      <c r="C10" s="129">
        <f>C262</f>
        <v>2</v>
      </c>
      <c r="D10" s="129">
        <f>D262</f>
        <v>20</v>
      </c>
      <c r="E10" s="130">
        <f>E262</f>
        <v>62</v>
      </c>
      <c r="F10" s="141">
        <f t="shared" si="0"/>
        <v>8.493150684931507</v>
      </c>
      <c r="G10" s="128">
        <f>F262</f>
        <v>1909</v>
      </c>
      <c r="H10" s="143">
        <f t="shared" si="1"/>
        <v>7.053650605971032</v>
      </c>
    </row>
    <row r="11" spans="1:8" s="144" customFormat="1" ht="12.75">
      <c r="A11" s="3" t="s">
        <v>33</v>
      </c>
      <c r="B11" s="128">
        <f>B289</f>
        <v>42</v>
      </c>
      <c r="C11" s="129">
        <f>C289</f>
        <v>3</v>
      </c>
      <c r="D11" s="129">
        <f>D289</f>
        <v>27</v>
      </c>
      <c r="E11" s="130">
        <f>E289</f>
        <v>72</v>
      </c>
      <c r="F11" s="141">
        <f t="shared" si="0"/>
        <v>9.863013698630137</v>
      </c>
      <c r="G11" s="128">
        <f>F289</f>
        <v>2430</v>
      </c>
      <c r="H11" s="143">
        <f t="shared" si="1"/>
        <v>8.978717114986697</v>
      </c>
    </row>
    <row r="12" spans="1:8" s="144" customFormat="1" ht="12.75">
      <c r="A12" s="3" t="s">
        <v>34</v>
      </c>
      <c r="B12" s="128">
        <f>B318</f>
        <v>44</v>
      </c>
      <c r="C12" s="129">
        <f>C318</f>
        <v>2</v>
      </c>
      <c r="D12" s="129">
        <f>D318</f>
        <v>26</v>
      </c>
      <c r="E12" s="130">
        <f>E318</f>
        <v>72</v>
      </c>
      <c r="F12" s="141">
        <f t="shared" si="0"/>
        <v>9.863013698630137</v>
      </c>
      <c r="G12" s="128">
        <f>F318</f>
        <v>2128</v>
      </c>
      <c r="H12" s="143">
        <f t="shared" si="1"/>
        <v>7.862843629914278</v>
      </c>
    </row>
    <row r="13" spans="1:8" s="144" customFormat="1" ht="12.75">
      <c r="A13" s="3" t="s">
        <v>35</v>
      </c>
      <c r="B13" s="128">
        <f>B336</f>
        <v>26</v>
      </c>
      <c r="C13" s="129">
        <f>C336</f>
        <v>0</v>
      </c>
      <c r="D13" s="129">
        <f>D336</f>
        <v>2</v>
      </c>
      <c r="E13" s="130">
        <f>E336</f>
        <v>28</v>
      </c>
      <c r="F13" s="141">
        <f t="shared" si="0"/>
        <v>3.8356164383561646</v>
      </c>
      <c r="G13" s="128">
        <f>F336</f>
        <v>1299</v>
      </c>
      <c r="H13" s="143">
        <f t="shared" si="1"/>
        <v>4.799733963937334</v>
      </c>
    </row>
    <row r="14" spans="1:8" s="94" customFormat="1" ht="19.5" customHeight="1">
      <c r="A14" s="4" t="s">
        <v>36</v>
      </c>
      <c r="B14" s="139">
        <f>SUM(B5:B13)</f>
        <v>556</v>
      </c>
      <c r="C14" s="139">
        <f>SUM(C5:C13)</f>
        <v>24</v>
      </c>
      <c r="D14" s="139">
        <f>SUM(D5:D13)</f>
        <v>150</v>
      </c>
      <c r="E14" s="139">
        <f>SUM(E5:E13)</f>
        <v>730</v>
      </c>
      <c r="F14" s="142">
        <f t="shared" si="0"/>
        <v>100</v>
      </c>
      <c r="G14" s="139">
        <f>SUM(G5:G13)</f>
        <v>27064</v>
      </c>
      <c r="H14" s="140">
        <f t="shared" si="1"/>
        <v>100</v>
      </c>
    </row>
    <row r="16" spans="1:5" s="2" customFormat="1" ht="11.25">
      <c r="A16" s="108" t="s">
        <v>48</v>
      </c>
      <c r="D16" s="8"/>
      <c r="E16" s="9"/>
    </row>
    <row r="17" s="2" customFormat="1" ht="11.25">
      <c r="A17" s="7"/>
    </row>
    <row r="18" s="2" customFormat="1" ht="11.25">
      <c r="A18" s="7"/>
    </row>
    <row r="19" s="2" customFormat="1" ht="11.25">
      <c r="A19" s="7"/>
    </row>
    <row r="20" s="2" customFormat="1" ht="11.25">
      <c r="A20" s="7"/>
    </row>
    <row r="21" s="2" customFormat="1" ht="11.25">
      <c r="A21" s="7"/>
    </row>
    <row r="22" spans="1:5" s="2" customFormat="1" ht="11.25">
      <c r="A22" s="7"/>
      <c r="D22" s="21" t="s">
        <v>27</v>
      </c>
      <c r="E22" s="2">
        <v>37</v>
      </c>
    </row>
    <row r="23" spans="1:5" s="2" customFormat="1" ht="11.25">
      <c r="A23" s="7"/>
      <c r="D23" s="21" t="s">
        <v>28</v>
      </c>
      <c r="E23" s="2">
        <v>51</v>
      </c>
    </row>
    <row r="24" spans="1:5" s="2" customFormat="1" ht="11.25">
      <c r="A24" s="7"/>
      <c r="D24" s="21" t="s">
        <v>29</v>
      </c>
      <c r="E24" s="2">
        <v>100</v>
      </c>
    </row>
    <row r="25" spans="1:5" s="2" customFormat="1" ht="11.25">
      <c r="A25" s="7"/>
      <c r="D25" s="21" t="s">
        <v>30</v>
      </c>
      <c r="E25" s="2">
        <v>127</v>
      </c>
    </row>
    <row r="26" spans="1:5" s="2" customFormat="1" ht="11.25">
      <c r="A26" s="7"/>
      <c r="D26" s="21" t="s">
        <v>31</v>
      </c>
      <c r="E26" s="2">
        <v>181</v>
      </c>
    </row>
    <row r="27" spans="1:5" s="2" customFormat="1" ht="11.25">
      <c r="A27" s="7"/>
      <c r="D27" s="21" t="s">
        <v>32</v>
      </c>
      <c r="E27" s="2">
        <v>62</v>
      </c>
    </row>
    <row r="28" spans="1:5" s="2" customFormat="1" ht="11.25">
      <c r="A28" s="7"/>
      <c r="D28" s="21" t="s">
        <v>33</v>
      </c>
      <c r="E28" s="2">
        <v>72</v>
      </c>
    </row>
    <row r="29" spans="1:5" s="2" customFormat="1" ht="11.25">
      <c r="A29" s="7"/>
      <c r="D29" s="21" t="s">
        <v>34</v>
      </c>
      <c r="E29" s="2">
        <v>72</v>
      </c>
    </row>
    <row r="30" spans="1:5" s="2" customFormat="1" ht="11.25">
      <c r="A30" s="7"/>
      <c r="D30" s="21" t="s">
        <v>35</v>
      </c>
      <c r="E30" s="2">
        <v>28</v>
      </c>
    </row>
    <row r="31" s="2" customFormat="1" ht="11.25">
      <c r="A31" s="7"/>
    </row>
    <row r="32" s="2" customFormat="1" ht="11.25">
      <c r="A32" s="7"/>
    </row>
    <row r="33" s="2" customFormat="1" ht="11.25">
      <c r="A33" s="7"/>
    </row>
    <row r="34" s="2" customFormat="1" ht="11.25">
      <c r="A34" s="7"/>
    </row>
    <row r="35" s="2" customFormat="1" ht="11.25">
      <c r="A35" s="7"/>
    </row>
    <row r="36" s="2" customFormat="1" ht="11.25">
      <c r="A36" s="7"/>
    </row>
    <row r="37" s="2" customFormat="1" ht="11.25">
      <c r="A37" s="7"/>
    </row>
    <row r="38" s="2" customFormat="1" ht="11.25">
      <c r="A38" s="7"/>
    </row>
    <row r="39" s="2" customFormat="1" ht="11.25">
      <c r="A39" s="7"/>
    </row>
    <row r="40" s="2" customFormat="1" ht="11.25">
      <c r="A40" s="7"/>
    </row>
    <row r="41" s="2" customFormat="1" ht="11.25">
      <c r="A41" s="7"/>
    </row>
    <row r="42" s="2" customFormat="1" ht="11.25">
      <c r="A42" s="7"/>
    </row>
    <row r="43" s="2" customFormat="1" ht="11.25">
      <c r="A43" s="7"/>
    </row>
    <row r="44" s="2" customFormat="1" ht="11.25">
      <c r="A44" s="7"/>
    </row>
    <row r="45" s="2" customFormat="1" ht="11.25">
      <c r="A45" s="7"/>
    </row>
    <row r="46" s="2" customFormat="1" ht="11.25">
      <c r="A46" s="7"/>
    </row>
    <row r="47" s="2" customFormat="1" ht="11.25">
      <c r="A47" s="7"/>
    </row>
    <row r="48" s="2" customFormat="1" ht="11.25">
      <c r="A48" s="7"/>
    </row>
    <row r="49" s="2" customFormat="1" ht="11.25">
      <c r="A49" s="7"/>
    </row>
    <row r="50" spans="1:8" s="2" customFormat="1" ht="33.75" customHeight="1">
      <c r="A50" s="440" t="s">
        <v>84</v>
      </c>
      <c r="B50" s="440"/>
      <c r="C50" s="440"/>
      <c r="D50" s="440"/>
      <c r="E50" s="440"/>
      <c r="F50" s="440"/>
      <c r="G50" s="440"/>
      <c r="H50" s="440"/>
    </row>
    <row r="51" spans="1:6" s="21" customFormat="1" ht="60.75" customHeight="1">
      <c r="A51" s="107" t="s">
        <v>25</v>
      </c>
      <c r="B51" s="444" t="s">
        <v>572</v>
      </c>
      <c r="C51" s="445"/>
      <c r="D51" s="445"/>
      <c r="E51" s="445"/>
      <c r="F51" s="446"/>
    </row>
    <row r="52" spans="1:6" s="21" customFormat="1" ht="28.5" customHeight="1">
      <c r="A52" s="441" t="s">
        <v>49</v>
      </c>
      <c r="B52" s="442" t="s">
        <v>37</v>
      </c>
      <c r="C52" s="442"/>
      <c r="D52" s="442"/>
      <c r="E52" s="96" t="s">
        <v>38</v>
      </c>
      <c r="F52" s="443" t="s">
        <v>40</v>
      </c>
    </row>
    <row r="53" spans="1:6" s="21" customFormat="1" ht="28.5" customHeight="1">
      <c r="A53" s="441"/>
      <c r="B53" s="96" t="s">
        <v>45</v>
      </c>
      <c r="C53" s="96" t="s">
        <v>47</v>
      </c>
      <c r="D53" s="96" t="s">
        <v>46</v>
      </c>
      <c r="E53" s="96"/>
      <c r="F53" s="443"/>
    </row>
    <row r="54" spans="1:6" ht="12.75">
      <c r="A54" s="112" t="s">
        <v>428</v>
      </c>
      <c r="B54" s="114">
        <v>1</v>
      </c>
      <c r="C54" s="109">
        <v>0</v>
      </c>
      <c r="D54" s="109">
        <v>0</v>
      </c>
      <c r="E54" s="110">
        <v>1</v>
      </c>
      <c r="F54" s="111">
        <v>21</v>
      </c>
    </row>
    <row r="55" spans="1:6" ht="12.75">
      <c r="A55" s="112" t="s">
        <v>429</v>
      </c>
      <c r="B55" s="114">
        <v>1</v>
      </c>
      <c r="C55" s="109">
        <v>0</v>
      </c>
      <c r="D55" s="109">
        <v>0</v>
      </c>
      <c r="E55" s="110">
        <v>1</v>
      </c>
      <c r="F55" s="111">
        <v>32</v>
      </c>
    </row>
    <row r="56" spans="1:6" ht="12.75">
      <c r="A56" s="112" t="s">
        <v>535</v>
      </c>
      <c r="B56" s="114">
        <v>0</v>
      </c>
      <c r="C56" s="109">
        <v>1</v>
      </c>
      <c r="D56" s="109">
        <v>0</v>
      </c>
      <c r="E56" s="110">
        <v>1</v>
      </c>
      <c r="F56" s="111">
        <v>12</v>
      </c>
    </row>
    <row r="57" spans="1:6" ht="12.75">
      <c r="A57" s="112" t="s">
        <v>430</v>
      </c>
      <c r="B57" s="114">
        <v>1</v>
      </c>
      <c r="C57" s="109">
        <v>0</v>
      </c>
      <c r="D57" s="109">
        <v>0</v>
      </c>
      <c r="E57" s="110">
        <v>1</v>
      </c>
      <c r="F57" s="111">
        <v>17</v>
      </c>
    </row>
    <row r="58" spans="1:6" ht="12.75">
      <c r="A58" s="112" t="s">
        <v>431</v>
      </c>
      <c r="B58" s="114">
        <v>1</v>
      </c>
      <c r="C58" s="109">
        <v>0</v>
      </c>
      <c r="D58" s="109">
        <v>0</v>
      </c>
      <c r="E58" s="110">
        <v>1</v>
      </c>
      <c r="F58" s="111">
        <v>48</v>
      </c>
    </row>
    <row r="59" spans="1:6" ht="12.75">
      <c r="A59" s="112" t="s">
        <v>432</v>
      </c>
      <c r="B59" s="114">
        <v>1</v>
      </c>
      <c r="C59" s="109">
        <v>0</v>
      </c>
      <c r="D59" s="109">
        <v>1</v>
      </c>
      <c r="E59" s="110">
        <v>2</v>
      </c>
      <c r="F59" s="111">
        <v>40</v>
      </c>
    </row>
    <row r="60" spans="1:6" ht="12.75">
      <c r="A60" s="112" t="s">
        <v>433</v>
      </c>
      <c r="B60" s="114">
        <v>1</v>
      </c>
      <c r="C60" s="109">
        <v>0</v>
      </c>
      <c r="D60" s="109">
        <v>0</v>
      </c>
      <c r="E60" s="110">
        <v>1</v>
      </c>
      <c r="F60" s="111">
        <v>32</v>
      </c>
    </row>
    <row r="61" spans="1:6" ht="12.75">
      <c r="A61" s="112" t="s">
        <v>434</v>
      </c>
      <c r="B61" s="114">
        <v>1</v>
      </c>
      <c r="C61" s="109">
        <v>0</v>
      </c>
      <c r="D61" s="109">
        <v>0</v>
      </c>
      <c r="E61" s="110">
        <v>1</v>
      </c>
      <c r="F61" s="111">
        <v>12</v>
      </c>
    </row>
    <row r="62" spans="1:6" ht="12.75">
      <c r="A62" s="112" t="s">
        <v>435</v>
      </c>
      <c r="B62" s="114">
        <v>0</v>
      </c>
      <c r="C62" s="109">
        <v>1</v>
      </c>
      <c r="D62" s="109">
        <v>0</v>
      </c>
      <c r="E62" s="110">
        <v>1</v>
      </c>
      <c r="F62" s="111">
        <v>14</v>
      </c>
    </row>
    <row r="63" spans="1:6" ht="12.75">
      <c r="A63" s="112" t="s">
        <v>27</v>
      </c>
      <c r="B63" s="114">
        <v>15</v>
      </c>
      <c r="C63" s="109">
        <v>2</v>
      </c>
      <c r="D63" s="109">
        <v>3</v>
      </c>
      <c r="E63" s="110">
        <v>20</v>
      </c>
      <c r="F63" s="111">
        <v>702</v>
      </c>
    </row>
    <row r="64" spans="1:6" ht="12.75">
      <c r="A64" s="112" t="s">
        <v>436</v>
      </c>
      <c r="B64" s="114">
        <v>1</v>
      </c>
      <c r="C64" s="109">
        <v>0</v>
      </c>
      <c r="D64" s="109">
        <v>0</v>
      </c>
      <c r="E64" s="110">
        <v>1</v>
      </c>
      <c r="F64" s="111">
        <v>40</v>
      </c>
    </row>
    <row r="65" spans="1:6" ht="12.75">
      <c r="A65" s="112" t="s">
        <v>437</v>
      </c>
      <c r="B65" s="114">
        <v>1</v>
      </c>
      <c r="C65" s="109">
        <v>0</v>
      </c>
      <c r="D65" s="109">
        <v>0</v>
      </c>
      <c r="E65" s="110">
        <v>1</v>
      </c>
      <c r="F65" s="111">
        <v>28</v>
      </c>
    </row>
    <row r="66" spans="1:6" ht="12.75">
      <c r="A66" s="112" t="s">
        <v>438</v>
      </c>
      <c r="B66" s="114">
        <v>1</v>
      </c>
      <c r="C66" s="109">
        <v>0</v>
      </c>
      <c r="D66" s="109">
        <v>1</v>
      </c>
      <c r="E66" s="110">
        <v>2</v>
      </c>
      <c r="F66" s="111">
        <v>54</v>
      </c>
    </row>
    <row r="67" spans="1:6" ht="12.75">
      <c r="A67" s="112" t="s">
        <v>439</v>
      </c>
      <c r="B67" s="114">
        <v>1</v>
      </c>
      <c r="C67" s="109">
        <v>0</v>
      </c>
      <c r="D67" s="109">
        <v>0</v>
      </c>
      <c r="E67" s="110">
        <v>1</v>
      </c>
      <c r="F67" s="111">
        <v>21</v>
      </c>
    </row>
    <row r="68" spans="1:6" ht="12.75">
      <c r="A68" s="112" t="s">
        <v>440</v>
      </c>
      <c r="B68" s="114">
        <v>1</v>
      </c>
      <c r="C68" s="109">
        <v>0</v>
      </c>
      <c r="D68" s="109">
        <v>0</v>
      </c>
      <c r="E68" s="110">
        <v>1</v>
      </c>
      <c r="F68" s="111">
        <v>60</v>
      </c>
    </row>
    <row r="69" spans="1:6" ht="12.75">
      <c r="A69" s="112" t="s">
        <v>534</v>
      </c>
      <c r="B69" s="114">
        <v>0</v>
      </c>
      <c r="C69" s="109">
        <v>1</v>
      </c>
      <c r="D69" s="109">
        <v>0</v>
      </c>
      <c r="E69" s="110">
        <v>1</v>
      </c>
      <c r="F69" s="111">
        <v>14</v>
      </c>
    </row>
    <row r="70" spans="1:6" s="10" customFormat="1" ht="17.25" customHeight="1">
      <c r="A70" s="113" t="s">
        <v>50</v>
      </c>
      <c r="B70" s="103">
        <f>SUM(B54:B69)</f>
        <v>27</v>
      </c>
      <c r="C70" s="103">
        <f>SUM(C54:C69)</f>
        <v>5</v>
      </c>
      <c r="D70" s="103">
        <f>SUM(D54:D69)</f>
        <v>5</v>
      </c>
      <c r="E70" s="103">
        <f>SUM(E54:E69)</f>
        <v>37</v>
      </c>
      <c r="F70" s="103">
        <f>SUM(F54:F69)</f>
        <v>1147</v>
      </c>
    </row>
    <row r="73" spans="1:6" s="21" customFormat="1" ht="60.75" customHeight="1">
      <c r="A73" s="107" t="s">
        <v>25</v>
      </c>
      <c r="B73" s="444" t="s">
        <v>306</v>
      </c>
      <c r="C73" s="445"/>
      <c r="D73" s="445"/>
      <c r="E73" s="445"/>
      <c r="F73" s="446"/>
    </row>
    <row r="74" spans="1:6" s="21" customFormat="1" ht="28.5" customHeight="1">
      <c r="A74" s="441" t="s">
        <v>49</v>
      </c>
      <c r="B74" s="442" t="s">
        <v>37</v>
      </c>
      <c r="C74" s="442"/>
      <c r="D74" s="442"/>
      <c r="E74" s="438" t="s">
        <v>38</v>
      </c>
      <c r="F74" s="443" t="s">
        <v>40</v>
      </c>
    </row>
    <row r="75" spans="1:6" s="21" customFormat="1" ht="28.5" customHeight="1">
      <c r="A75" s="441"/>
      <c r="B75" s="96" t="s">
        <v>45</v>
      </c>
      <c r="C75" s="96" t="s">
        <v>47</v>
      </c>
      <c r="D75" s="96" t="s">
        <v>46</v>
      </c>
      <c r="E75" s="439"/>
      <c r="F75" s="443"/>
    </row>
    <row r="76" spans="1:6" ht="12.75">
      <c r="A76" s="112" t="s">
        <v>442</v>
      </c>
      <c r="B76" s="114">
        <v>1</v>
      </c>
      <c r="C76" s="109">
        <v>0</v>
      </c>
      <c r="D76" s="109">
        <v>0</v>
      </c>
      <c r="E76" s="110">
        <v>1</v>
      </c>
      <c r="F76" s="111">
        <v>22</v>
      </c>
    </row>
    <row r="77" spans="1:6" ht="12.75">
      <c r="A77" s="112" t="s">
        <v>443</v>
      </c>
      <c r="B77" s="114">
        <v>1</v>
      </c>
      <c r="C77" s="109">
        <v>0</v>
      </c>
      <c r="D77" s="109">
        <v>0</v>
      </c>
      <c r="E77" s="110">
        <v>1</v>
      </c>
      <c r="F77" s="111">
        <v>63</v>
      </c>
    </row>
    <row r="78" spans="1:6" ht="12.75">
      <c r="A78" s="112" t="s">
        <v>444</v>
      </c>
      <c r="B78" s="114">
        <v>1</v>
      </c>
      <c r="C78" s="109">
        <v>0</v>
      </c>
      <c r="D78" s="109">
        <v>0</v>
      </c>
      <c r="E78" s="110">
        <v>1</v>
      </c>
      <c r="F78" s="111">
        <v>28</v>
      </c>
    </row>
    <row r="79" spans="1:6" ht="12.75">
      <c r="A79" s="112" t="s">
        <v>445</v>
      </c>
      <c r="B79" s="114">
        <v>1</v>
      </c>
      <c r="C79" s="109">
        <v>0</v>
      </c>
      <c r="D79" s="109">
        <v>0</v>
      </c>
      <c r="E79" s="110">
        <v>1</v>
      </c>
      <c r="F79" s="111">
        <v>80</v>
      </c>
    </row>
    <row r="80" spans="1:6" ht="12.75">
      <c r="A80" s="112" t="s">
        <v>446</v>
      </c>
      <c r="B80" s="114">
        <v>1</v>
      </c>
      <c r="C80" s="109">
        <v>1</v>
      </c>
      <c r="D80" s="109">
        <v>0</v>
      </c>
      <c r="E80" s="110">
        <v>2</v>
      </c>
      <c r="F80" s="111">
        <v>51</v>
      </c>
    </row>
    <row r="81" spans="1:6" ht="12.75">
      <c r="A81" s="112" t="s">
        <v>447</v>
      </c>
      <c r="B81" s="114">
        <v>1</v>
      </c>
      <c r="C81" s="109">
        <v>0</v>
      </c>
      <c r="D81" s="109">
        <v>0</v>
      </c>
      <c r="E81" s="110">
        <v>1</v>
      </c>
      <c r="F81" s="111">
        <v>69</v>
      </c>
    </row>
    <row r="82" spans="1:6" ht="12.75">
      <c r="A82" s="112" t="s">
        <v>448</v>
      </c>
      <c r="B82" s="114">
        <v>2</v>
      </c>
      <c r="C82" s="109">
        <v>0</v>
      </c>
      <c r="D82" s="109">
        <v>0</v>
      </c>
      <c r="E82" s="110">
        <v>2</v>
      </c>
      <c r="F82" s="111">
        <v>76</v>
      </c>
    </row>
    <row r="83" spans="1:6" ht="12.75">
      <c r="A83" s="112" t="s">
        <v>449</v>
      </c>
      <c r="B83" s="114">
        <v>1</v>
      </c>
      <c r="C83" s="109">
        <v>0</v>
      </c>
      <c r="D83" s="109">
        <v>0</v>
      </c>
      <c r="E83" s="110">
        <v>1</v>
      </c>
      <c r="F83" s="111">
        <v>27</v>
      </c>
    </row>
    <row r="84" spans="1:6" ht="12.75">
      <c r="A84" s="112" t="s">
        <v>450</v>
      </c>
      <c r="B84" s="114">
        <v>1</v>
      </c>
      <c r="C84" s="109">
        <v>0</v>
      </c>
      <c r="D84" s="109">
        <v>0</v>
      </c>
      <c r="E84" s="110">
        <v>1</v>
      </c>
      <c r="F84" s="111">
        <v>47</v>
      </c>
    </row>
    <row r="85" spans="1:6" ht="12.75">
      <c r="A85" s="112" t="s">
        <v>451</v>
      </c>
      <c r="B85" s="114">
        <v>1</v>
      </c>
      <c r="C85" s="109">
        <v>0</v>
      </c>
      <c r="D85" s="109">
        <v>1</v>
      </c>
      <c r="E85" s="110">
        <v>2</v>
      </c>
      <c r="F85" s="111">
        <v>41</v>
      </c>
    </row>
    <row r="86" spans="1:6" ht="12.75">
      <c r="A86" s="112" t="s">
        <v>452</v>
      </c>
      <c r="B86" s="114">
        <v>0</v>
      </c>
      <c r="C86" s="109">
        <v>1</v>
      </c>
      <c r="D86" s="109">
        <v>0</v>
      </c>
      <c r="E86" s="110">
        <v>1</v>
      </c>
      <c r="F86" s="111">
        <v>7</v>
      </c>
    </row>
    <row r="87" spans="1:6" ht="12.75">
      <c r="A87" s="112" t="s">
        <v>453</v>
      </c>
      <c r="B87" s="114">
        <v>1</v>
      </c>
      <c r="C87" s="109">
        <v>1</v>
      </c>
      <c r="D87" s="109">
        <v>0</v>
      </c>
      <c r="E87" s="110">
        <v>2</v>
      </c>
      <c r="F87" s="111">
        <v>78</v>
      </c>
    </row>
    <row r="88" spans="1:6" ht="12.75">
      <c r="A88" s="112" t="s">
        <v>454</v>
      </c>
      <c r="B88" s="114">
        <v>2</v>
      </c>
      <c r="C88" s="109">
        <v>0</v>
      </c>
      <c r="D88" s="109">
        <v>0</v>
      </c>
      <c r="E88" s="110">
        <v>2</v>
      </c>
      <c r="F88" s="111">
        <v>78</v>
      </c>
    </row>
    <row r="89" spans="1:6" ht="12.75">
      <c r="A89" s="112" t="s">
        <v>28</v>
      </c>
      <c r="B89" s="114">
        <v>24</v>
      </c>
      <c r="C89" s="109">
        <v>1</v>
      </c>
      <c r="D89" s="109">
        <v>0</v>
      </c>
      <c r="E89" s="110">
        <v>25</v>
      </c>
      <c r="F89" s="111">
        <v>1118</v>
      </c>
    </row>
    <row r="90" spans="1:6" ht="12.75">
      <c r="A90" s="112" t="s">
        <v>455</v>
      </c>
      <c r="B90" s="114">
        <v>3</v>
      </c>
      <c r="C90" s="109">
        <v>0</v>
      </c>
      <c r="D90" s="109">
        <v>0</v>
      </c>
      <c r="E90" s="110">
        <v>3</v>
      </c>
      <c r="F90" s="111">
        <v>122</v>
      </c>
    </row>
    <row r="91" spans="1:6" ht="12.75">
      <c r="A91" s="112" t="s">
        <v>456</v>
      </c>
      <c r="B91" s="114">
        <v>1</v>
      </c>
      <c r="C91" s="109">
        <v>0</v>
      </c>
      <c r="D91" s="109">
        <v>0</v>
      </c>
      <c r="E91" s="110">
        <v>1</v>
      </c>
      <c r="F91" s="111">
        <v>28</v>
      </c>
    </row>
    <row r="92" spans="1:6" ht="12.75">
      <c r="A92" s="112" t="s">
        <v>457</v>
      </c>
      <c r="B92" s="114">
        <v>1</v>
      </c>
      <c r="C92" s="109">
        <v>0</v>
      </c>
      <c r="D92" s="109">
        <v>0</v>
      </c>
      <c r="E92" s="110">
        <v>1</v>
      </c>
      <c r="F92" s="111">
        <v>63</v>
      </c>
    </row>
    <row r="93" spans="1:6" ht="12.75">
      <c r="A93" s="112" t="s">
        <v>458</v>
      </c>
      <c r="B93" s="114">
        <v>1</v>
      </c>
      <c r="C93" s="109">
        <v>0</v>
      </c>
      <c r="D93" s="109">
        <v>0</v>
      </c>
      <c r="E93" s="110">
        <v>1</v>
      </c>
      <c r="F93" s="111">
        <v>42</v>
      </c>
    </row>
    <row r="94" spans="1:6" ht="12.75">
      <c r="A94" s="112" t="s">
        <v>459</v>
      </c>
      <c r="B94" s="114">
        <v>1</v>
      </c>
      <c r="C94" s="109">
        <v>0</v>
      </c>
      <c r="D94" s="109">
        <v>0</v>
      </c>
      <c r="E94" s="110">
        <v>1</v>
      </c>
      <c r="F94" s="111">
        <v>36</v>
      </c>
    </row>
    <row r="95" spans="1:6" ht="12.75">
      <c r="A95" s="112" t="s">
        <v>580</v>
      </c>
      <c r="B95" s="114">
        <v>1</v>
      </c>
      <c r="C95" s="109">
        <v>0</v>
      </c>
      <c r="D95" s="109">
        <v>0</v>
      </c>
      <c r="E95" s="110">
        <v>1</v>
      </c>
      <c r="F95" s="111">
        <v>24</v>
      </c>
    </row>
    <row r="96" spans="1:6" s="10" customFormat="1" ht="17.25" customHeight="1">
      <c r="A96" s="113" t="s">
        <v>51</v>
      </c>
      <c r="B96" s="103">
        <f>SUM(B76:B95)</f>
        <v>46</v>
      </c>
      <c r="C96" s="103">
        <f>SUM(C76:C95)</f>
        <v>4</v>
      </c>
      <c r="D96" s="103">
        <f>SUM(D76:D95)</f>
        <v>1</v>
      </c>
      <c r="E96" s="103">
        <f>SUM(E76:E95)</f>
        <v>51</v>
      </c>
      <c r="F96" s="103">
        <f>SUM(F76:F95)</f>
        <v>2100</v>
      </c>
    </row>
    <row r="98" spans="1:2" s="156" customFormat="1" ht="19.5" customHeight="1">
      <c r="A98" s="195" t="s">
        <v>89</v>
      </c>
      <c r="B98" s="195"/>
    </row>
    <row r="100" spans="1:6" s="21" customFormat="1" ht="60.75" customHeight="1">
      <c r="A100" s="107" t="s">
        <v>25</v>
      </c>
      <c r="B100" s="444" t="s">
        <v>16</v>
      </c>
      <c r="C100" s="445"/>
      <c r="D100" s="445"/>
      <c r="E100" s="445"/>
      <c r="F100" s="446"/>
    </row>
    <row r="101" spans="1:6" s="21" customFormat="1" ht="28.5" customHeight="1">
      <c r="A101" s="441" t="s">
        <v>49</v>
      </c>
      <c r="B101" s="442" t="s">
        <v>37</v>
      </c>
      <c r="C101" s="442"/>
      <c r="D101" s="442"/>
      <c r="E101" s="438" t="s">
        <v>38</v>
      </c>
      <c r="F101" s="443" t="s">
        <v>40</v>
      </c>
    </row>
    <row r="102" spans="1:6" s="21" customFormat="1" ht="28.5" customHeight="1">
      <c r="A102" s="441"/>
      <c r="B102" s="96" t="s">
        <v>45</v>
      </c>
      <c r="C102" s="96" t="s">
        <v>47</v>
      </c>
      <c r="D102" s="96" t="s">
        <v>46</v>
      </c>
      <c r="E102" s="439"/>
      <c r="F102" s="443"/>
    </row>
    <row r="103" spans="1:6" ht="12.75">
      <c r="A103" s="112" t="s">
        <v>460</v>
      </c>
      <c r="B103" s="114">
        <v>1</v>
      </c>
      <c r="C103" s="109">
        <v>0</v>
      </c>
      <c r="D103" s="109">
        <v>0</v>
      </c>
      <c r="E103" s="110">
        <v>1</v>
      </c>
      <c r="F103" s="111">
        <v>72</v>
      </c>
    </row>
    <row r="104" spans="1:6" ht="12.75">
      <c r="A104" s="112" t="s">
        <v>461</v>
      </c>
      <c r="B104" s="114">
        <v>2</v>
      </c>
      <c r="C104" s="109">
        <v>0</v>
      </c>
      <c r="D104" s="109">
        <v>2</v>
      </c>
      <c r="E104" s="110">
        <v>4</v>
      </c>
      <c r="F104" s="111">
        <v>116</v>
      </c>
    </row>
    <row r="105" spans="1:6" ht="12.75">
      <c r="A105" s="112" t="s">
        <v>462</v>
      </c>
      <c r="B105" s="114">
        <v>0</v>
      </c>
      <c r="C105" s="109">
        <v>0</v>
      </c>
      <c r="D105" s="109">
        <v>2</v>
      </c>
      <c r="E105" s="110">
        <v>2</v>
      </c>
      <c r="F105" s="111">
        <v>36</v>
      </c>
    </row>
    <row r="106" spans="1:6" ht="12.75">
      <c r="A106" s="112" t="s">
        <v>463</v>
      </c>
      <c r="B106" s="114">
        <v>1</v>
      </c>
      <c r="C106" s="109">
        <v>0</v>
      </c>
      <c r="D106" s="109">
        <v>0</v>
      </c>
      <c r="E106" s="110">
        <v>1</v>
      </c>
      <c r="F106" s="111">
        <v>61</v>
      </c>
    </row>
    <row r="107" spans="1:6" ht="12.75">
      <c r="A107" s="112" t="s">
        <v>464</v>
      </c>
      <c r="B107" s="114">
        <v>1</v>
      </c>
      <c r="C107" s="109">
        <v>0</v>
      </c>
      <c r="D107" s="109">
        <v>0</v>
      </c>
      <c r="E107" s="110">
        <v>1</v>
      </c>
      <c r="F107" s="111">
        <v>56</v>
      </c>
    </row>
    <row r="108" spans="1:6" ht="12.75">
      <c r="A108" s="112" t="s">
        <v>465</v>
      </c>
      <c r="B108" s="114">
        <v>1</v>
      </c>
      <c r="C108" s="109">
        <v>1</v>
      </c>
      <c r="D108" s="109">
        <v>0</v>
      </c>
      <c r="E108" s="110">
        <v>2</v>
      </c>
      <c r="F108" s="111">
        <v>66</v>
      </c>
    </row>
    <row r="109" spans="1:6" ht="12.75">
      <c r="A109" s="112" t="s">
        <v>122</v>
      </c>
      <c r="B109" s="114">
        <v>1</v>
      </c>
      <c r="C109" s="109">
        <v>0</v>
      </c>
      <c r="D109" s="109">
        <v>1</v>
      </c>
      <c r="E109" s="110">
        <v>2</v>
      </c>
      <c r="F109" s="111">
        <v>58</v>
      </c>
    </row>
    <row r="110" spans="1:6" ht="12.75">
      <c r="A110" s="112" t="s">
        <v>123</v>
      </c>
      <c r="B110" s="114">
        <v>0</v>
      </c>
      <c r="C110" s="109">
        <v>0</v>
      </c>
      <c r="D110" s="109">
        <v>1</v>
      </c>
      <c r="E110" s="110">
        <v>1</v>
      </c>
      <c r="F110" s="116" t="s">
        <v>553</v>
      </c>
    </row>
    <row r="111" spans="1:6" ht="12.75">
      <c r="A111" s="112" t="s">
        <v>124</v>
      </c>
      <c r="B111" s="114">
        <v>2</v>
      </c>
      <c r="C111" s="109">
        <v>0</v>
      </c>
      <c r="D111" s="109">
        <v>1</v>
      </c>
      <c r="E111" s="110">
        <v>3</v>
      </c>
      <c r="F111" s="111">
        <v>144</v>
      </c>
    </row>
    <row r="112" spans="1:6" ht="12.75">
      <c r="A112" s="112" t="s">
        <v>13</v>
      </c>
      <c r="B112" s="114">
        <v>0</v>
      </c>
      <c r="C112" s="109">
        <v>0</v>
      </c>
      <c r="D112" s="109">
        <v>1</v>
      </c>
      <c r="E112" s="110">
        <v>1</v>
      </c>
      <c r="F112" s="111">
        <v>24</v>
      </c>
    </row>
    <row r="113" spans="1:6" ht="12.75">
      <c r="A113" s="112" t="s">
        <v>125</v>
      </c>
      <c r="B113" s="114">
        <v>1</v>
      </c>
      <c r="C113" s="109">
        <v>0</v>
      </c>
      <c r="D113" s="109">
        <v>0</v>
      </c>
      <c r="E113" s="110">
        <v>1</v>
      </c>
      <c r="F113" s="111">
        <v>79</v>
      </c>
    </row>
    <row r="114" spans="1:6" ht="12.75">
      <c r="A114" s="112" t="s">
        <v>126</v>
      </c>
      <c r="B114" s="114">
        <v>1</v>
      </c>
      <c r="C114" s="109">
        <v>0</v>
      </c>
      <c r="D114" s="109">
        <v>1</v>
      </c>
      <c r="E114" s="110">
        <v>2</v>
      </c>
      <c r="F114" s="111">
        <v>46</v>
      </c>
    </row>
    <row r="115" spans="1:6" ht="12.75">
      <c r="A115" s="112" t="s">
        <v>127</v>
      </c>
      <c r="B115" s="114">
        <v>1</v>
      </c>
      <c r="C115" s="109">
        <v>0</v>
      </c>
      <c r="D115" s="109">
        <v>1</v>
      </c>
      <c r="E115" s="110">
        <v>2</v>
      </c>
      <c r="F115" s="111">
        <v>52</v>
      </c>
    </row>
    <row r="116" spans="1:6" ht="12.75">
      <c r="A116" s="112" t="s">
        <v>128</v>
      </c>
      <c r="B116" s="114">
        <v>1</v>
      </c>
      <c r="C116" s="109">
        <v>0</v>
      </c>
      <c r="D116" s="109">
        <v>0</v>
      </c>
      <c r="E116" s="110">
        <v>1</v>
      </c>
      <c r="F116" s="111">
        <v>78</v>
      </c>
    </row>
    <row r="117" spans="1:6" ht="12.75">
      <c r="A117" s="112" t="s">
        <v>129</v>
      </c>
      <c r="B117" s="114">
        <v>6</v>
      </c>
      <c r="C117" s="109">
        <v>0</v>
      </c>
      <c r="D117" s="109">
        <v>0</v>
      </c>
      <c r="E117" s="110">
        <v>6</v>
      </c>
      <c r="F117" s="111">
        <v>257</v>
      </c>
    </row>
    <row r="118" spans="1:6" ht="12.75">
      <c r="A118" s="112" t="s">
        <v>130</v>
      </c>
      <c r="B118" s="114">
        <v>1</v>
      </c>
      <c r="C118" s="109">
        <v>0</v>
      </c>
      <c r="D118" s="109">
        <v>0</v>
      </c>
      <c r="E118" s="110">
        <v>1</v>
      </c>
      <c r="F118" s="111">
        <v>32</v>
      </c>
    </row>
    <row r="119" spans="1:6" ht="12.75">
      <c r="A119" s="112" t="s">
        <v>131</v>
      </c>
      <c r="B119" s="114">
        <v>1</v>
      </c>
      <c r="C119" s="109">
        <v>0</v>
      </c>
      <c r="D119" s="109">
        <v>1</v>
      </c>
      <c r="E119" s="110">
        <v>2</v>
      </c>
      <c r="F119" s="111">
        <v>38</v>
      </c>
    </row>
    <row r="120" spans="1:6" ht="12.75">
      <c r="A120" s="112" t="s">
        <v>132</v>
      </c>
      <c r="B120" s="114">
        <v>1</v>
      </c>
      <c r="C120" s="109">
        <v>0</v>
      </c>
      <c r="D120" s="109">
        <v>0</v>
      </c>
      <c r="E120" s="110">
        <v>1</v>
      </c>
      <c r="F120" s="111">
        <v>44</v>
      </c>
    </row>
    <row r="121" spans="1:6" ht="12.75">
      <c r="A121" s="112" t="s">
        <v>133</v>
      </c>
      <c r="B121" s="114">
        <v>2</v>
      </c>
      <c r="C121" s="109">
        <v>0</v>
      </c>
      <c r="D121" s="109">
        <v>3</v>
      </c>
      <c r="E121" s="110">
        <v>5</v>
      </c>
      <c r="F121" s="111">
        <v>128</v>
      </c>
    </row>
    <row r="122" spans="1:6" ht="12.75">
      <c r="A122" s="112" t="s">
        <v>134</v>
      </c>
      <c r="B122" s="114">
        <v>1</v>
      </c>
      <c r="C122" s="109">
        <v>0</v>
      </c>
      <c r="D122" s="109">
        <v>0</v>
      </c>
      <c r="E122" s="110">
        <v>1</v>
      </c>
      <c r="F122" s="111">
        <v>50</v>
      </c>
    </row>
    <row r="123" spans="1:6" ht="12.75">
      <c r="A123" s="112" t="s">
        <v>135</v>
      </c>
      <c r="B123" s="114">
        <v>1</v>
      </c>
      <c r="C123" s="109">
        <v>0</v>
      </c>
      <c r="D123" s="109">
        <v>0</v>
      </c>
      <c r="E123" s="110">
        <v>1</v>
      </c>
      <c r="F123" s="111">
        <v>63</v>
      </c>
    </row>
    <row r="124" spans="1:6" ht="12.75">
      <c r="A124" s="112" t="s">
        <v>136</v>
      </c>
      <c r="B124" s="114">
        <v>2</v>
      </c>
      <c r="C124" s="109">
        <v>0</v>
      </c>
      <c r="D124" s="109">
        <v>0</v>
      </c>
      <c r="E124" s="110">
        <v>2</v>
      </c>
      <c r="F124" s="111">
        <v>94</v>
      </c>
    </row>
    <row r="125" spans="1:6" ht="12.75">
      <c r="A125" s="112" t="s">
        <v>137</v>
      </c>
      <c r="B125" s="114">
        <v>1</v>
      </c>
      <c r="C125" s="109">
        <v>0</v>
      </c>
      <c r="D125" s="109">
        <v>0</v>
      </c>
      <c r="E125" s="110">
        <v>1</v>
      </c>
      <c r="F125" s="111">
        <v>60</v>
      </c>
    </row>
    <row r="126" spans="1:6" ht="12.75">
      <c r="A126" s="112" t="s">
        <v>138</v>
      </c>
      <c r="B126" s="114">
        <v>1</v>
      </c>
      <c r="C126" s="109">
        <v>0</v>
      </c>
      <c r="D126" s="109">
        <v>3</v>
      </c>
      <c r="E126" s="110">
        <v>4</v>
      </c>
      <c r="F126" s="111">
        <v>84</v>
      </c>
    </row>
    <row r="127" spans="1:6" ht="12.75">
      <c r="A127" s="112" t="s">
        <v>139</v>
      </c>
      <c r="B127" s="114">
        <v>25</v>
      </c>
      <c r="C127" s="109">
        <v>0</v>
      </c>
      <c r="D127" s="109">
        <v>10</v>
      </c>
      <c r="E127" s="110">
        <v>35</v>
      </c>
      <c r="F127" s="111">
        <v>1562</v>
      </c>
    </row>
    <row r="128" spans="1:6" ht="12.75">
      <c r="A128" s="112" t="s">
        <v>140</v>
      </c>
      <c r="B128" s="114">
        <v>1</v>
      </c>
      <c r="C128" s="109">
        <v>0</v>
      </c>
      <c r="D128" s="109">
        <v>2</v>
      </c>
      <c r="E128" s="110">
        <v>3</v>
      </c>
      <c r="F128" s="111">
        <v>76</v>
      </c>
    </row>
    <row r="129" spans="1:6" ht="12.75">
      <c r="A129" s="112" t="s">
        <v>141</v>
      </c>
      <c r="B129" s="114">
        <v>1</v>
      </c>
      <c r="C129" s="109">
        <v>0</v>
      </c>
      <c r="D129" s="109">
        <v>0</v>
      </c>
      <c r="E129" s="110">
        <v>1</v>
      </c>
      <c r="F129" s="111">
        <v>42</v>
      </c>
    </row>
    <row r="130" spans="1:6" ht="12.75">
      <c r="A130" s="112" t="s">
        <v>142</v>
      </c>
      <c r="B130" s="114">
        <v>1</v>
      </c>
      <c r="C130" s="109">
        <v>0</v>
      </c>
      <c r="D130" s="109">
        <v>1</v>
      </c>
      <c r="E130" s="110">
        <v>2</v>
      </c>
      <c r="F130" s="111">
        <v>35</v>
      </c>
    </row>
    <row r="131" spans="1:6" ht="12.75">
      <c r="A131" s="112" t="s">
        <v>143</v>
      </c>
      <c r="B131" s="114">
        <v>2</v>
      </c>
      <c r="C131" s="109">
        <v>0</v>
      </c>
      <c r="D131" s="109">
        <v>0</v>
      </c>
      <c r="E131" s="110">
        <v>2</v>
      </c>
      <c r="F131" s="111">
        <v>124</v>
      </c>
    </row>
    <row r="132" spans="1:6" ht="12.75">
      <c r="A132" s="112" t="s">
        <v>144</v>
      </c>
      <c r="B132" s="114">
        <v>2</v>
      </c>
      <c r="C132" s="109">
        <v>0</v>
      </c>
      <c r="D132" s="109">
        <v>0</v>
      </c>
      <c r="E132" s="110">
        <v>2</v>
      </c>
      <c r="F132" s="111">
        <v>102</v>
      </c>
    </row>
    <row r="133" spans="1:6" ht="12.75">
      <c r="A133" s="112" t="s">
        <v>12</v>
      </c>
      <c r="B133" s="114">
        <v>1</v>
      </c>
      <c r="C133" s="109">
        <v>0</v>
      </c>
      <c r="D133" s="109">
        <v>0</v>
      </c>
      <c r="E133" s="110">
        <v>1</v>
      </c>
      <c r="F133" s="111">
        <v>56</v>
      </c>
    </row>
    <row r="134" spans="1:6" ht="12.75">
      <c r="A134" s="112" t="s">
        <v>145</v>
      </c>
      <c r="B134" s="114">
        <v>1</v>
      </c>
      <c r="C134" s="109">
        <v>0</v>
      </c>
      <c r="D134" s="109">
        <v>0</v>
      </c>
      <c r="E134" s="110">
        <v>1</v>
      </c>
      <c r="F134" s="111">
        <v>69</v>
      </c>
    </row>
    <row r="135" spans="1:6" ht="12.75">
      <c r="A135" s="112" t="s">
        <v>146</v>
      </c>
      <c r="B135" s="114">
        <v>2</v>
      </c>
      <c r="C135" s="109">
        <v>0</v>
      </c>
      <c r="D135" s="109">
        <v>0</v>
      </c>
      <c r="E135" s="110">
        <v>2</v>
      </c>
      <c r="F135" s="111">
        <v>138</v>
      </c>
    </row>
    <row r="136" spans="1:6" ht="12.75">
      <c r="A136" s="112" t="s">
        <v>147</v>
      </c>
      <c r="B136" s="114">
        <v>0</v>
      </c>
      <c r="C136" s="109">
        <v>1</v>
      </c>
      <c r="D136" s="109">
        <v>0</v>
      </c>
      <c r="E136" s="110">
        <v>1</v>
      </c>
      <c r="F136" s="111">
        <v>10</v>
      </c>
    </row>
    <row r="137" spans="1:6" ht="12.75">
      <c r="A137" s="112" t="s">
        <v>148</v>
      </c>
      <c r="B137" s="114">
        <v>0</v>
      </c>
      <c r="C137" s="109">
        <v>0</v>
      </c>
      <c r="D137" s="109">
        <v>2</v>
      </c>
      <c r="E137" s="110">
        <v>2</v>
      </c>
      <c r="F137" s="111">
        <v>34</v>
      </c>
    </row>
    <row r="138" spans="1:6" s="10" customFormat="1" ht="30" customHeight="1">
      <c r="A138" s="117" t="s">
        <v>467</v>
      </c>
      <c r="B138" s="103">
        <f>SUM(B103:B137)</f>
        <v>66</v>
      </c>
      <c r="C138" s="103">
        <f>SUM(C103:C137)</f>
        <v>2</v>
      </c>
      <c r="D138" s="103">
        <f>SUM(D103:D137)</f>
        <v>32</v>
      </c>
      <c r="E138" s="103">
        <f>SUM(E103:E137)</f>
        <v>100</v>
      </c>
      <c r="F138" s="103">
        <f>SUM(F103:F137)</f>
        <v>3986</v>
      </c>
    </row>
    <row r="140" ht="12.75">
      <c r="A140" s="155" t="s">
        <v>17</v>
      </c>
    </row>
    <row r="141" s="155" customFormat="1" ht="10.5">
      <c r="A141" s="155" t="s">
        <v>15</v>
      </c>
    </row>
    <row r="143" spans="1:6" s="21" customFormat="1" ht="60.75" customHeight="1">
      <c r="A143" s="107" t="s">
        <v>25</v>
      </c>
      <c r="B143" s="444" t="s">
        <v>337</v>
      </c>
      <c r="C143" s="445"/>
      <c r="D143" s="445"/>
      <c r="E143" s="445"/>
      <c r="F143" s="446"/>
    </row>
    <row r="144" spans="1:6" s="21" customFormat="1" ht="28.5" customHeight="1">
      <c r="A144" s="441" t="s">
        <v>49</v>
      </c>
      <c r="B144" s="442" t="s">
        <v>37</v>
      </c>
      <c r="C144" s="442"/>
      <c r="D144" s="442"/>
      <c r="E144" s="438" t="s">
        <v>38</v>
      </c>
      <c r="F144" s="443" t="s">
        <v>40</v>
      </c>
    </row>
    <row r="145" spans="1:6" s="21" customFormat="1" ht="28.5" customHeight="1">
      <c r="A145" s="441"/>
      <c r="B145" s="96" t="s">
        <v>45</v>
      </c>
      <c r="C145" s="96" t="s">
        <v>47</v>
      </c>
      <c r="D145" s="96" t="s">
        <v>46</v>
      </c>
      <c r="E145" s="439"/>
      <c r="F145" s="443"/>
    </row>
    <row r="146" spans="1:6" ht="12.75">
      <c r="A146" s="112" t="s">
        <v>149</v>
      </c>
      <c r="B146" s="114">
        <v>1</v>
      </c>
      <c r="C146" s="109">
        <v>0</v>
      </c>
      <c r="D146" s="109">
        <v>1</v>
      </c>
      <c r="E146" s="110">
        <v>2</v>
      </c>
      <c r="F146" s="111">
        <v>44</v>
      </c>
    </row>
    <row r="147" spans="1:6" ht="12.75">
      <c r="A147" s="112" t="s">
        <v>150</v>
      </c>
      <c r="B147" s="114">
        <v>1</v>
      </c>
      <c r="C147" s="109">
        <v>0</v>
      </c>
      <c r="D147" s="109">
        <v>0</v>
      </c>
      <c r="E147" s="110">
        <v>1</v>
      </c>
      <c r="F147" s="111">
        <v>56</v>
      </c>
    </row>
    <row r="148" spans="1:6" ht="12.75">
      <c r="A148" s="112" t="s">
        <v>151</v>
      </c>
      <c r="B148" s="114">
        <v>1</v>
      </c>
      <c r="C148" s="109">
        <v>1</v>
      </c>
      <c r="D148" s="109">
        <v>0</v>
      </c>
      <c r="E148" s="110">
        <v>2</v>
      </c>
      <c r="F148" s="111">
        <v>78</v>
      </c>
    </row>
    <row r="149" spans="1:6" ht="12.75">
      <c r="A149" s="112" t="s">
        <v>152</v>
      </c>
      <c r="B149" s="114">
        <v>12</v>
      </c>
      <c r="C149" s="109">
        <v>0</v>
      </c>
      <c r="D149" s="109">
        <v>2</v>
      </c>
      <c r="E149" s="110">
        <v>14</v>
      </c>
      <c r="F149" s="111">
        <v>618</v>
      </c>
    </row>
    <row r="150" spans="1:6" ht="12.75">
      <c r="A150" s="112" t="s">
        <v>153</v>
      </c>
      <c r="B150" s="114">
        <v>4</v>
      </c>
      <c r="C150" s="109">
        <v>0</v>
      </c>
      <c r="D150" s="109">
        <v>2</v>
      </c>
      <c r="E150" s="110">
        <v>6</v>
      </c>
      <c r="F150" s="111">
        <v>231</v>
      </c>
    </row>
    <row r="151" spans="1:6" ht="12.75">
      <c r="A151" s="112" t="s">
        <v>154</v>
      </c>
      <c r="B151" s="114">
        <v>3</v>
      </c>
      <c r="C151" s="109">
        <v>0</v>
      </c>
      <c r="D151" s="109">
        <v>0</v>
      </c>
      <c r="E151" s="110">
        <v>3</v>
      </c>
      <c r="F151" s="111">
        <v>94</v>
      </c>
    </row>
    <row r="152" spans="1:6" ht="12.75">
      <c r="A152" s="112" t="s">
        <v>155</v>
      </c>
      <c r="B152" s="114">
        <v>1</v>
      </c>
      <c r="C152" s="109">
        <v>0</v>
      </c>
      <c r="D152" s="109">
        <v>0</v>
      </c>
      <c r="E152" s="110">
        <v>1</v>
      </c>
      <c r="F152" s="111">
        <v>69</v>
      </c>
    </row>
    <row r="153" spans="1:6" ht="12.75">
      <c r="A153" s="112" t="s">
        <v>156</v>
      </c>
      <c r="B153" s="114">
        <v>1</v>
      </c>
      <c r="C153" s="109">
        <v>0</v>
      </c>
      <c r="D153" s="109">
        <v>1</v>
      </c>
      <c r="E153" s="110">
        <v>2</v>
      </c>
      <c r="F153" s="111">
        <v>70</v>
      </c>
    </row>
    <row r="154" spans="1:6" ht="12.75">
      <c r="A154" s="112" t="s">
        <v>157</v>
      </c>
      <c r="B154" s="114">
        <v>1</v>
      </c>
      <c r="C154" s="109">
        <v>0</v>
      </c>
      <c r="D154" s="109">
        <v>0</v>
      </c>
      <c r="E154" s="110">
        <v>1</v>
      </c>
      <c r="F154" s="111">
        <v>45</v>
      </c>
    </row>
    <row r="155" spans="1:6" ht="12.75">
      <c r="A155" s="112" t="s">
        <v>158</v>
      </c>
      <c r="B155" s="114">
        <v>2</v>
      </c>
      <c r="C155" s="109">
        <v>0</v>
      </c>
      <c r="D155" s="109">
        <v>1</v>
      </c>
      <c r="E155" s="110">
        <v>3</v>
      </c>
      <c r="F155" s="111">
        <v>106</v>
      </c>
    </row>
    <row r="156" spans="1:6" ht="12.75">
      <c r="A156" s="112" t="s">
        <v>159</v>
      </c>
      <c r="B156" s="114">
        <v>2</v>
      </c>
      <c r="C156" s="109">
        <v>0</v>
      </c>
      <c r="D156" s="109">
        <v>0</v>
      </c>
      <c r="E156" s="110">
        <v>2</v>
      </c>
      <c r="F156" s="111">
        <v>108</v>
      </c>
    </row>
    <row r="157" spans="1:6" ht="12.75">
      <c r="A157" s="112" t="s">
        <v>160</v>
      </c>
      <c r="B157" s="114">
        <v>6</v>
      </c>
      <c r="C157" s="109">
        <v>0</v>
      </c>
      <c r="D157" s="109">
        <v>1</v>
      </c>
      <c r="E157" s="110">
        <v>7</v>
      </c>
      <c r="F157" s="111">
        <v>264</v>
      </c>
    </row>
    <row r="158" spans="1:6" ht="12.75">
      <c r="A158" s="112" t="s">
        <v>161</v>
      </c>
      <c r="B158" s="114">
        <v>0</v>
      </c>
      <c r="C158" s="109">
        <v>0</v>
      </c>
      <c r="D158" s="109">
        <v>1</v>
      </c>
      <c r="E158" s="110">
        <v>1</v>
      </c>
      <c r="F158" s="111">
        <v>8</v>
      </c>
    </row>
    <row r="159" spans="1:6" ht="12.75">
      <c r="A159" s="112" t="s">
        <v>162</v>
      </c>
      <c r="B159" s="114">
        <v>1</v>
      </c>
      <c r="C159" s="109">
        <v>0</v>
      </c>
      <c r="D159" s="109">
        <v>0</v>
      </c>
      <c r="E159" s="110">
        <v>1</v>
      </c>
      <c r="F159" s="111">
        <v>10</v>
      </c>
    </row>
    <row r="160" spans="1:6" ht="12.75">
      <c r="A160" s="112" t="s">
        <v>163</v>
      </c>
      <c r="B160" s="114">
        <v>3</v>
      </c>
      <c r="C160" s="109">
        <v>0</v>
      </c>
      <c r="D160" s="109">
        <v>0</v>
      </c>
      <c r="E160" s="110">
        <v>3</v>
      </c>
      <c r="F160" s="111">
        <v>111</v>
      </c>
    </row>
    <row r="161" spans="1:6" ht="12.75">
      <c r="A161" s="112" t="s">
        <v>164</v>
      </c>
      <c r="B161" s="114">
        <v>1</v>
      </c>
      <c r="C161" s="109">
        <v>0</v>
      </c>
      <c r="D161" s="109">
        <v>0</v>
      </c>
      <c r="E161" s="110">
        <v>1</v>
      </c>
      <c r="F161" s="111">
        <v>22</v>
      </c>
    </row>
    <row r="162" spans="1:6" ht="12.75">
      <c r="A162" s="112" t="s">
        <v>165</v>
      </c>
      <c r="B162" s="114">
        <v>1</v>
      </c>
      <c r="C162" s="109">
        <v>0</v>
      </c>
      <c r="D162" s="109">
        <v>0</v>
      </c>
      <c r="E162" s="110">
        <v>1</v>
      </c>
      <c r="F162" s="111">
        <v>50</v>
      </c>
    </row>
    <row r="163" spans="1:6" ht="12.75">
      <c r="A163" s="112" t="s">
        <v>166</v>
      </c>
      <c r="B163" s="114">
        <v>2</v>
      </c>
      <c r="C163" s="109">
        <v>0</v>
      </c>
      <c r="D163" s="109">
        <v>0</v>
      </c>
      <c r="E163" s="110">
        <v>2</v>
      </c>
      <c r="F163" s="111">
        <v>132</v>
      </c>
    </row>
    <row r="164" spans="1:6" ht="12.75">
      <c r="A164" s="112" t="s">
        <v>30</v>
      </c>
      <c r="B164" s="114">
        <v>37</v>
      </c>
      <c r="C164" s="109">
        <v>0</v>
      </c>
      <c r="D164" s="109">
        <v>5</v>
      </c>
      <c r="E164" s="110">
        <v>42</v>
      </c>
      <c r="F164" s="111">
        <v>1577</v>
      </c>
    </row>
    <row r="165" spans="1:6" ht="12.75">
      <c r="A165" s="112" t="s">
        <v>167</v>
      </c>
      <c r="B165" s="114">
        <v>2</v>
      </c>
      <c r="C165" s="109">
        <v>0</v>
      </c>
      <c r="D165" s="109">
        <v>0</v>
      </c>
      <c r="E165" s="110">
        <v>2</v>
      </c>
      <c r="F165" s="111">
        <v>70</v>
      </c>
    </row>
    <row r="166" spans="1:6" ht="12.75">
      <c r="A166" s="112" t="s">
        <v>168</v>
      </c>
      <c r="B166" s="114">
        <v>2</v>
      </c>
      <c r="C166" s="109">
        <v>0</v>
      </c>
      <c r="D166" s="109">
        <v>0</v>
      </c>
      <c r="E166" s="110">
        <v>2</v>
      </c>
      <c r="F166" s="111">
        <v>56</v>
      </c>
    </row>
    <row r="167" spans="1:6" ht="12.75">
      <c r="A167" s="112" t="s">
        <v>169</v>
      </c>
      <c r="B167" s="114">
        <v>2</v>
      </c>
      <c r="C167" s="109">
        <v>0</v>
      </c>
      <c r="D167" s="109">
        <v>0</v>
      </c>
      <c r="E167" s="110">
        <v>2</v>
      </c>
      <c r="F167" s="111">
        <v>73</v>
      </c>
    </row>
    <row r="168" spans="1:6" ht="12.75">
      <c r="A168" s="112" t="s">
        <v>170</v>
      </c>
      <c r="B168" s="114">
        <v>1</v>
      </c>
      <c r="C168" s="109">
        <v>0</v>
      </c>
      <c r="D168" s="109">
        <v>0</v>
      </c>
      <c r="E168" s="110">
        <v>1</v>
      </c>
      <c r="F168" s="111">
        <v>42</v>
      </c>
    </row>
    <row r="169" spans="1:6" ht="12.75">
      <c r="A169" s="112" t="s">
        <v>171</v>
      </c>
      <c r="B169" s="114">
        <v>1</v>
      </c>
      <c r="C169" s="109">
        <v>0</v>
      </c>
      <c r="D169" s="109">
        <v>0</v>
      </c>
      <c r="E169" s="110">
        <v>1</v>
      </c>
      <c r="F169" s="111">
        <v>56</v>
      </c>
    </row>
    <row r="170" spans="1:6" ht="12.75">
      <c r="A170" s="112" t="s">
        <v>172</v>
      </c>
      <c r="B170" s="114">
        <v>1</v>
      </c>
      <c r="C170" s="109">
        <v>0</v>
      </c>
      <c r="D170" s="109">
        <v>0</v>
      </c>
      <c r="E170" s="110">
        <v>1</v>
      </c>
      <c r="F170" s="111">
        <v>35</v>
      </c>
    </row>
    <row r="171" spans="1:6" ht="12.75">
      <c r="A171" s="112" t="s">
        <v>173</v>
      </c>
      <c r="B171" s="114">
        <v>0</v>
      </c>
      <c r="C171" s="109">
        <v>0</v>
      </c>
      <c r="D171" s="109">
        <v>2</v>
      </c>
      <c r="E171" s="110">
        <v>2</v>
      </c>
      <c r="F171" s="111">
        <v>27</v>
      </c>
    </row>
    <row r="172" spans="1:6" ht="12.75">
      <c r="A172" s="112" t="s">
        <v>174</v>
      </c>
      <c r="B172" s="114">
        <v>1</v>
      </c>
      <c r="C172" s="109">
        <v>0</v>
      </c>
      <c r="D172" s="109">
        <v>0</v>
      </c>
      <c r="E172" s="110">
        <v>1</v>
      </c>
      <c r="F172" s="111">
        <v>28</v>
      </c>
    </row>
    <row r="173" spans="1:6" ht="12.75">
      <c r="A173" s="112" t="s">
        <v>175</v>
      </c>
      <c r="B173" s="114">
        <v>8</v>
      </c>
      <c r="C173" s="109">
        <v>0</v>
      </c>
      <c r="D173" s="109">
        <v>0</v>
      </c>
      <c r="E173" s="110">
        <v>8</v>
      </c>
      <c r="F173" s="111">
        <v>319</v>
      </c>
    </row>
    <row r="174" spans="1:6" ht="12.75">
      <c r="A174" s="112" t="s">
        <v>176</v>
      </c>
      <c r="B174" s="114">
        <v>2</v>
      </c>
      <c r="C174" s="109">
        <v>0</v>
      </c>
      <c r="D174" s="109">
        <v>0</v>
      </c>
      <c r="E174" s="110">
        <v>2</v>
      </c>
      <c r="F174" s="111">
        <v>49</v>
      </c>
    </row>
    <row r="175" spans="1:6" ht="12.75">
      <c r="A175" s="112" t="s">
        <v>177</v>
      </c>
      <c r="B175" s="114">
        <v>3</v>
      </c>
      <c r="C175" s="109">
        <v>0</v>
      </c>
      <c r="D175" s="109">
        <v>0</v>
      </c>
      <c r="E175" s="110">
        <v>3</v>
      </c>
      <c r="F175" s="111">
        <v>149</v>
      </c>
    </row>
    <row r="176" spans="1:6" ht="12.75">
      <c r="A176" s="112" t="s">
        <v>178</v>
      </c>
      <c r="B176" s="114">
        <v>2</v>
      </c>
      <c r="C176" s="109">
        <v>0</v>
      </c>
      <c r="D176" s="109">
        <v>0</v>
      </c>
      <c r="E176" s="110">
        <v>2</v>
      </c>
      <c r="F176" s="111">
        <v>70</v>
      </c>
    </row>
    <row r="177" spans="1:6" ht="12.75">
      <c r="A177" s="112" t="s">
        <v>179</v>
      </c>
      <c r="B177" s="114">
        <v>4</v>
      </c>
      <c r="C177" s="109">
        <v>0</v>
      </c>
      <c r="D177" s="109">
        <v>0</v>
      </c>
      <c r="E177" s="110">
        <v>4</v>
      </c>
      <c r="F177" s="111">
        <v>201</v>
      </c>
    </row>
    <row r="178" spans="1:6" ht="12.75">
      <c r="A178" s="112" t="s">
        <v>19</v>
      </c>
      <c r="B178" s="114">
        <v>0</v>
      </c>
      <c r="C178" s="109">
        <v>1</v>
      </c>
      <c r="D178" s="109">
        <v>0</v>
      </c>
      <c r="E178" s="110">
        <v>1</v>
      </c>
      <c r="F178" s="111">
        <v>15</v>
      </c>
    </row>
    <row r="179" spans="1:6" s="10" customFormat="1" ht="30" customHeight="1">
      <c r="A179" s="117" t="s">
        <v>468</v>
      </c>
      <c r="B179" s="103">
        <f>SUM(B146:B178)</f>
        <v>109</v>
      </c>
      <c r="C179" s="103">
        <f>SUM(C146:C178)</f>
        <v>2</v>
      </c>
      <c r="D179" s="103">
        <f>SUM(D146:D178)</f>
        <v>16</v>
      </c>
      <c r="E179" s="103">
        <f>SUM(E146:E178)</f>
        <v>127</v>
      </c>
      <c r="F179" s="103">
        <f>SUM(F146:F178)</f>
        <v>4883</v>
      </c>
    </row>
    <row r="181" s="122" customFormat="1" ht="12.75">
      <c r="A181" s="121" t="s">
        <v>338</v>
      </c>
    </row>
    <row r="183" spans="1:6" s="21" customFormat="1" ht="59.25" customHeight="1">
      <c r="A183" s="107" t="s">
        <v>25</v>
      </c>
      <c r="B183" s="444" t="s">
        <v>221</v>
      </c>
      <c r="C183" s="445"/>
      <c r="D183" s="445"/>
      <c r="E183" s="445"/>
      <c r="F183" s="446"/>
    </row>
    <row r="184" spans="1:6" s="21" customFormat="1" ht="31.5" customHeight="1">
      <c r="A184" s="441" t="s">
        <v>49</v>
      </c>
      <c r="B184" s="442" t="s">
        <v>37</v>
      </c>
      <c r="C184" s="442"/>
      <c r="D184" s="442"/>
      <c r="E184" s="438" t="s">
        <v>38</v>
      </c>
      <c r="F184" s="443" t="s">
        <v>40</v>
      </c>
    </row>
    <row r="185" spans="1:6" s="21" customFormat="1" ht="37.5" customHeight="1">
      <c r="A185" s="441"/>
      <c r="B185" s="96" t="s">
        <v>45</v>
      </c>
      <c r="C185" s="96" t="s">
        <v>47</v>
      </c>
      <c r="D185" s="96" t="s">
        <v>46</v>
      </c>
      <c r="E185" s="439"/>
      <c r="F185" s="443"/>
    </row>
    <row r="186" spans="1:6" ht="12.75">
      <c r="A186" s="112" t="s">
        <v>288</v>
      </c>
      <c r="B186" s="114">
        <v>2</v>
      </c>
      <c r="C186" s="109">
        <v>0</v>
      </c>
      <c r="D186" s="109">
        <v>0</v>
      </c>
      <c r="E186" s="110">
        <v>2</v>
      </c>
      <c r="F186" s="111">
        <v>80</v>
      </c>
    </row>
    <row r="187" spans="1:6" ht="12.75">
      <c r="A187" s="112" t="s">
        <v>287</v>
      </c>
      <c r="B187" s="114">
        <v>2</v>
      </c>
      <c r="C187" s="109">
        <v>0</v>
      </c>
      <c r="D187" s="109">
        <v>2</v>
      </c>
      <c r="E187" s="110">
        <v>4</v>
      </c>
      <c r="F187" s="111">
        <v>153</v>
      </c>
    </row>
    <row r="188" spans="1:6" ht="12.75">
      <c r="A188" s="112" t="s">
        <v>286</v>
      </c>
      <c r="B188" s="114">
        <v>2</v>
      </c>
      <c r="C188" s="109">
        <v>0</v>
      </c>
      <c r="D188" s="109">
        <v>0</v>
      </c>
      <c r="E188" s="110">
        <v>2</v>
      </c>
      <c r="F188" s="111">
        <v>42</v>
      </c>
    </row>
    <row r="189" spans="1:6" ht="12.75">
      <c r="A189" s="112" t="s">
        <v>285</v>
      </c>
      <c r="B189" s="114">
        <v>1</v>
      </c>
      <c r="C189" s="109">
        <v>0</v>
      </c>
      <c r="D189" s="109">
        <v>0</v>
      </c>
      <c r="E189" s="110">
        <v>1</v>
      </c>
      <c r="F189" s="111">
        <v>36</v>
      </c>
    </row>
    <row r="190" spans="1:6" ht="12.75">
      <c r="A190" s="112" t="s">
        <v>284</v>
      </c>
      <c r="B190" s="114">
        <v>1</v>
      </c>
      <c r="C190" s="109">
        <v>0</v>
      </c>
      <c r="D190" s="109">
        <v>0</v>
      </c>
      <c r="E190" s="110">
        <v>1</v>
      </c>
      <c r="F190" s="111">
        <v>38</v>
      </c>
    </row>
    <row r="191" spans="1:6" ht="12.75">
      <c r="A191" s="112" t="s">
        <v>31</v>
      </c>
      <c r="B191" s="114">
        <v>61</v>
      </c>
      <c r="C191" s="109">
        <v>2</v>
      </c>
      <c r="D191" s="109">
        <v>9</v>
      </c>
      <c r="E191" s="110">
        <v>72</v>
      </c>
      <c r="F191" s="111">
        <v>2921</v>
      </c>
    </row>
    <row r="192" spans="1:6" ht="12.75">
      <c r="A192" s="112" t="s">
        <v>283</v>
      </c>
      <c r="B192" s="114">
        <v>1</v>
      </c>
      <c r="C192" s="109">
        <v>0</v>
      </c>
      <c r="D192" s="109">
        <v>0</v>
      </c>
      <c r="E192" s="110">
        <v>1</v>
      </c>
      <c r="F192" s="111">
        <v>40</v>
      </c>
    </row>
    <row r="193" spans="1:6" ht="12.75">
      <c r="A193" s="112" t="s">
        <v>282</v>
      </c>
      <c r="B193" s="114">
        <v>2</v>
      </c>
      <c r="C193" s="109">
        <v>0</v>
      </c>
      <c r="D193" s="109">
        <v>0</v>
      </c>
      <c r="E193" s="110">
        <v>2</v>
      </c>
      <c r="F193" s="111">
        <v>88</v>
      </c>
    </row>
    <row r="194" spans="1:6" ht="12.75">
      <c r="A194" s="112" t="s">
        <v>281</v>
      </c>
      <c r="B194" s="114">
        <v>3</v>
      </c>
      <c r="C194" s="109">
        <v>0</v>
      </c>
      <c r="D194" s="109">
        <v>1</v>
      </c>
      <c r="E194" s="110">
        <v>4</v>
      </c>
      <c r="F194" s="111">
        <v>129</v>
      </c>
    </row>
    <row r="195" spans="1:6" ht="12.75">
      <c r="A195" s="112" t="s">
        <v>280</v>
      </c>
      <c r="B195" s="114">
        <v>6</v>
      </c>
      <c r="C195" s="109">
        <v>0</v>
      </c>
      <c r="D195" s="109">
        <v>0</v>
      </c>
      <c r="E195" s="110">
        <v>6</v>
      </c>
      <c r="F195" s="111">
        <v>283</v>
      </c>
    </row>
    <row r="196" spans="1:6" ht="12.75">
      <c r="A196" s="112" t="s">
        <v>293</v>
      </c>
      <c r="B196" s="114">
        <v>0</v>
      </c>
      <c r="C196" s="109">
        <v>0</v>
      </c>
      <c r="D196" s="109">
        <v>1</v>
      </c>
      <c r="E196" s="110">
        <v>1</v>
      </c>
      <c r="F196" s="111">
        <v>15</v>
      </c>
    </row>
    <row r="197" spans="1:6" ht="12.75">
      <c r="A197" s="112" t="s">
        <v>279</v>
      </c>
      <c r="B197" s="114">
        <v>3</v>
      </c>
      <c r="C197" s="109">
        <v>0</v>
      </c>
      <c r="D197" s="109">
        <v>0</v>
      </c>
      <c r="E197" s="110">
        <v>3</v>
      </c>
      <c r="F197" s="111">
        <v>138</v>
      </c>
    </row>
    <row r="198" spans="1:6" ht="12.75">
      <c r="A198" s="112" t="s">
        <v>278</v>
      </c>
      <c r="B198" s="114">
        <v>4</v>
      </c>
      <c r="C198" s="109">
        <v>0</v>
      </c>
      <c r="D198" s="109">
        <v>0</v>
      </c>
      <c r="E198" s="110">
        <v>4</v>
      </c>
      <c r="F198" s="111">
        <v>159</v>
      </c>
    </row>
    <row r="199" spans="1:6" ht="12.75">
      <c r="A199" s="112" t="s">
        <v>277</v>
      </c>
      <c r="B199" s="114">
        <v>1</v>
      </c>
      <c r="C199" s="109">
        <v>0</v>
      </c>
      <c r="D199" s="109">
        <v>0</v>
      </c>
      <c r="E199" s="110">
        <v>1</v>
      </c>
      <c r="F199" s="111">
        <v>43</v>
      </c>
    </row>
    <row r="200" spans="1:6" ht="12.75">
      <c r="A200" s="112" t="s">
        <v>294</v>
      </c>
      <c r="B200" s="114">
        <v>1</v>
      </c>
      <c r="C200" s="109">
        <v>0</v>
      </c>
      <c r="D200" s="109">
        <v>0</v>
      </c>
      <c r="E200" s="110">
        <v>1</v>
      </c>
      <c r="F200" s="111">
        <v>27</v>
      </c>
    </row>
    <row r="201" spans="1:6" ht="12.75">
      <c r="A201" s="112" t="s">
        <v>180</v>
      </c>
      <c r="B201" s="114">
        <v>4</v>
      </c>
      <c r="C201" s="109">
        <v>0</v>
      </c>
      <c r="D201" s="109">
        <v>0</v>
      </c>
      <c r="E201" s="110">
        <v>4</v>
      </c>
      <c r="F201" s="111">
        <v>131</v>
      </c>
    </row>
    <row r="202" spans="1:6" ht="12.75">
      <c r="A202" s="112" t="s">
        <v>292</v>
      </c>
      <c r="B202" s="114">
        <v>0</v>
      </c>
      <c r="C202" s="109">
        <v>1</v>
      </c>
      <c r="D202" s="109">
        <v>0</v>
      </c>
      <c r="E202" s="110">
        <v>1</v>
      </c>
      <c r="F202" s="111">
        <v>14</v>
      </c>
    </row>
    <row r="203" spans="1:6" ht="12.75">
      <c r="A203" s="112" t="s">
        <v>276</v>
      </c>
      <c r="B203" s="114">
        <v>1</v>
      </c>
      <c r="C203" s="109">
        <v>0</v>
      </c>
      <c r="D203" s="109">
        <v>0</v>
      </c>
      <c r="E203" s="110">
        <v>1</v>
      </c>
      <c r="F203" s="111">
        <v>54</v>
      </c>
    </row>
    <row r="204" spans="1:6" ht="12.75">
      <c r="A204" s="112" t="s">
        <v>275</v>
      </c>
      <c r="B204" s="114">
        <v>2</v>
      </c>
      <c r="C204" s="109">
        <v>0</v>
      </c>
      <c r="D204" s="109">
        <v>0</v>
      </c>
      <c r="E204" s="110">
        <v>2</v>
      </c>
      <c r="F204" s="111">
        <v>85</v>
      </c>
    </row>
    <row r="205" spans="1:6" ht="12.75">
      <c r="A205" s="112" t="s">
        <v>274</v>
      </c>
      <c r="B205" s="114">
        <v>1</v>
      </c>
      <c r="C205" s="109">
        <v>0</v>
      </c>
      <c r="D205" s="109">
        <v>0</v>
      </c>
      <c r="E205" s="110">
        <v>1</v>
      </c>
      <c r="F205" s="111">
        <v>70</v>
      </c>
    </row>
    <row r="206" spans="1:6" ht="12.75">
      <c r="A206" s="112" t="s">
        <v>273</v>
      </c>
      <c r="B206" s="114">
        <v>1</v>
      </c>
      <c r="C206" s="109">
        <v>0</v>
      </c>
      <c r="D206" s="109">
        <v>0</v>
      </c>
      <c r="E206" s="110">
        <v>1</v>
      </c>
      <c r="F206" s="111">
        <v>28</v>
      </c>
    </row>
    <row r="207" spans="1:6" ht="12.75">
      <c r="A207" s="112" t="s">
        <v>272</v>
      </c>
      <c r="B207" s="114">
        <v>2</v>
      </c>
      <c r="C207" s="109">
        <v>0</v>
      </c>
      <c r="D207" s="109">
        <v>0</v>
      </c>
      <c r="E207" s="110">
        <v>2</v>
      </c>
      <c r="F207" s="111">
        <v>108</v>
      </c>
    </row>
    <row r="208" spans="1:6" ht="12.75">
      <c r="A208" s="112" t="s">
        <v>271</v>
      </c>
      <c r="B208" s="114">
        <v>1</v>
      </c>
      <c r="C208" s="109">
        <v>0</v>
      </c>
      <c r="D208" s="109">
        <v>0</v>
      </c>
      <c r="E208" s="110">
        <v>1</v>
      </c>
      <c r="F208" s="111">
        <v>16</v>
      </c>
    </row>
    <row r="209" spans="1:6" ht="12.75">
      <c r="A209" s="112" t="s">
        <v>181</v>
      </c>
      <c r="B209" s="114">
        <v>11</v>
      </c>
      <c r="C209" s="109">
        <v>0</v>
      </c>
      <c r="D209" s="109">
        <v>0</v>
      </c>
      <c r="E209" s="110">
        <v>11</v>
      </c>
      <c r="F209" s="111">
        <v>498</v>
      </c>
    </row>
    <row r="210" spans="1:6" ht="12.75">
      <c r="A210" s="112" t="s">
        <v>270</v>
      </c>
      <c r="B210" s="114">
        <v>2</v>
      </c>
      <c r="C210" s="109">
        <v>0</v>
      </c>
      <c r="D210" s="109">
        <v>0</v>
      </c>
      <c r="E210" s="110">
        <v>2</v>
      </c>
      <c r="F210" s="111">
        <v>48</v>
      </c>
    </row>
    <row r="211" spans="1:6" ht="12.75">
      <c r="A211" s="112" t="s">
        <v>291</v>
      </c>
      <c r="B211" s="114">
        <v>1</v>
      </c>
      <c r="C211" s="109">
        <v>0</v>
      </c>
      <c r="D211" s="109">
        <v>0</v>
      </c>
      <c r="E211" s="110">
        <v>1</v>
      </c>
      <c r="F211" s="111">
        <v>35</v>
      </c>
    </row>
    <row r="212" spans="1:6" ht="12.75">
      <c r="A212" s="112" t="s">
        <v>269</v>
      </c>
      <c r="B212" s="114">
        <v>3</v>
      </c>
      <c r="C212" s="109">
        <v>0</v>
      </c>
      <c r="D212" s="109">
        <v>1</v>
      </c>
      <c r="E212" s="110">
        <v>4</v>
      </c>
      <c r="F212" s="111">
        <v>122</v>
      </c>
    </row>
    <row r="213" spans="1:6" ht="12.75">
      <c r="A213" s="112" t="s">
        <v>268</v>
      </c>
      <c r="B213" s="114">
        <v>1</v>
      </c>
      <c r="C213" s="109">
        <v>0</v>
      </c>
      <c r="D213" s="109">
        <v>0</v>
      </c>
      <c r="E213" s="110">
        <v>1</v>
      </c>
      <c r="F213" s="111">
        <v>46</v>
      </c>
    </row>
    <row r="214" spans="1:6" ht="12.75">
      <c r="A214" s="112" t="s">
        <v>267</v>
      </c>
      <c r="B214" s="114">
        <v>3</v>
      </c>
      <c r="C214" s="109">
        <v>0</v>
      </c>
      <c r="D214" s="109">
        <v>0</v>
      </c>
      <c r="E214" s="110">
        <v>3</v>
      </c>
      <c r="F214" s="111">
        <v>98</v>
      </c>
    </row>
    <row r="215" spans="1:6" ht="12.75">
      <c r="A215" s="112" t="s">
        <v>290</v>
      </c>
      <c r="B215" s="114">
        <v>1</v>
      </c>
      <c r="C215" s="109">
        <v>0</v>
      </c>
      <c r="D215" s="109">
        <v>0</v>
      </c>
      <c r="E215" s="110">
        <v>1</v>
      </c>
      <c r="F215" s="111">
        <v>66</v>
      </c>
    </row>
    <row r="216" spans="1:6" ht="12.75">
      <c r="A216" s="112" t="s">
        <v>266</v>
      </c>
      <c r="B216" s="114">
        <v>1</v>
      </c>
      <c r="C216" s="109">
        <v>0</v>
      </c>
      <c r="D216" s="109">
        <v>0</v>
      </c>
      <c r="E216" s="110">
        <v>1</v>
      </c>
      <c r="F216" s="111">
        <v>21</v>
      </c>
    </row>
    <row r="217" spans="1:6" ht="12.75">
      <c r="A217" s="112" t="s">
        <v>265</v>
      </c>
      <c r="B217" s="114">
        <v>1</v>
      </c>
      <c r="C217" s="109">
        <v>0</v>
      </c>
      <c r="D217" s="109">
        <v>0</v>
      </c>
      <c r="E217" s="110">
        <v>1</v>
      </c>
      <c r="F217" s="111">
        <v>42</v>
      </c>
    </row>
    <row r="218" spans="1:6" ht="12.75">
      <c r="A218" s="112" t="s">
        <v>289</v>
      </c>
      <c r="B218" s="114">
        <v>1</v>
      </c>
      <c r="C218" s="109">
        <v>0</v>
      </c>
      <c r="D218" s="109">
        <v>0</v>
      </c>
      <c r="E218" s="110">
        <v>1</v>
      </c>
      <c r="F218" s="111">
        <v>28</v>
      </c>
    </row>
    <row r="219" spans="1:6" ht="12.75">
      <c r="A219" s="112" t="s">
        <v>264</v>
      </c>
      <c r="B219" s="114">
        <v>1</v>
      </c>
      <c r="C219" s="109">
        <v>0</v>
      </c>
      <c r="D219" s="109">
        <v>0</v>
      </c>
      <c r="E219" s="110">
        <v>1</v>
      </c>
      <c r="F219" s="111">
        <v>34</v>
      </c>
    </row>
    <row r="220" spans="1:6" ht="12.75">
      <c r="A220" s="112" t="s">
        <v>263</v>
      </c>
      <c r="B220" s="114">
        <v>2</v>
      </c>
      <c r="C220" s="109">
        <v>1</v>
      </c>
      <c r="D220" s="109">
        <v>0</v>
      </c>
      <c r="E220" s="110">
        <v>3</v>
      </c>
      <c r="F220" s="111">
        <v>100</v>
      </c>
    </row>
    <row r="221" spans="1:6" ht="12.75">
      <c r="A221" s="112" t="s">
        <v>262</v>
      </c>
      <c r="B221" s="114">
        <v>3</v>
      </c>
      <c r="C221" s="109">
        <v>0</v>
      </c>
      <c r="D221" s="109">
        <v>1</v>
      </c>
      <c r="E221" s="110">
        <v>4</v>
      </c>
      <c r="F221" s="111">
        <v>116</v>
      </c>
    </row>
    <row r="222" spans="1:6" ht="12.75">
      <c r="A222" s="112" t="s">
        <v>261</v>
      </c>
      <c r="B222" s="114">
        <v>1</v>
      </c>
      <c r="C222" s="109">
        <v>0</v>
      </c>
      <c r="D222" s="109">
        <v>0</v>
      </c>
      <c r="E222" s="110">
        <v>1</v>
      </c>
      <c r="F222" s="111">
        <v>49</v>
      </c>
    </row>
    <row r="223" spans="1:6" ht="12.75">
      <c r="A223" s="112" t="s">
        <v>260</v>
      </c>
      <c r="B223" s="114">
        <v>1</v>
      </c>
      <c r="C223" s="109">
        <v>0</v>
      </c>
      <c r="D223" s="109">
        <v>0</v>
      </c>
      <c r="E223" s="110">
        <v>1</v>
      </c>
      <c r="F223" s="111">
        <v>32</v>
      </c>
    </row>
    <row r="224" spans="1:6" ht="12.75">
      <c r="A224" s="112" t="s">
        <v>259</v>
      </c>
      <c r="B224" s="114">
        <v>1</v>
      </c>
      <c r="C224" s="109">
        <v>0</v>
      </c>
      <c r="D224" s="109">
        <v>0</v>
      </c>
      <c r="E224" s="110">
        <v>1</v>
      </c>
      <c r="F224" s="111">
        <v>58</v>
      </c>
    </row>
    <row r="225" spans="1:6" ht="12.75">
      <c r="A225" s="112" t="s">
        <v>258</v>
      </c>
      <c r="B225" s="114">
        <v>1</v>
      </c>
      <c r="C225" s="109">
        <v>0</v>
      </c>
      <c r="D225" s="109">
        <v>1</v>
      </c>
      <c r="E225" s="110">
        <v>2</v>
      </c>
      <c r="F225" s="111">
        <v>62</v>
      </c>
    </row>
    <row r="226" spans="1:6" ht="12.75">
      <c r="A226" s="112" t="s">
        <v>257</v>
      </c>
      <c r="B226" s="114">
        <v>3</v>
      </c>
      <c r="C226" s="109">
        <v>0</v>
      </c>
      <c r="D226" s="109">
        <v>2</v>
      </c>
      <c r="E226" s="110">
        <v>5</v>
      </c>
      <c r="F226" s="111">
        <v>261</v>
      </c>
    </row>
    <row r="227" spans="1:6" s="21" customFormat="1" ht="31.5" customHeight="1">
      <c r="A227" s="441" t="s">
        <v>49</v>
      </c>
      <c r="B227" s="442" t="s">
        <v>37</v>
      </c>
      <c r="C227" s="442"/>
      <c r="D227" s="442"/>
      <c r="E227" s="438" t="s">
        <v>38</v>
      </c>
      <c r="F227" s="443" t="s">
        <v>40</v>
      </c>
    </row>
    <row r="228" spans="1:6" s="21" customFormat="1" ht="37.5" customHeight="1">
      <c r="A228" s="441"/>
      <c r="B228" s="96" t="s">
        <v>45</v>
      </c>
      <c r="C228" s="96" t="s">
        <v>47</v>
      </c>
      <c r="D228" s="96" t="s">
        <v>46</v>
      </c>
      <c r="E228" s="439"/>
      <c r="F228" s="443"/>
    </row>
    <row r="229" spans="1:6" ht="12.75">
      <c r="A229" s="112" t="s">
        <v>256</v>
      </c>
      <c r="B229" s="114">
        <v>5</v>
      </c>
      <c r="C229" s="109">
        <v>0</v>
      </c>
      <c r="D229" s="109">
        <v>1</v>
      </c>
      <c r="E229" s="110">
        <v>6</v>
      </c>
      <c r="F229" s="111">
        <v>269</v>
      </c>
    </row>
    <row r="230" spans="1:6" ht="12.75">
      <c r="A230" s="112" t="s">
        <v>255</v>
      </c>
      <c r="B230" s="114">
        <v>2</v>
      </c>
      <c r="C230" s="109">
        <v>0</v>
      </c>
      <c r="D230" s="109">
        <v>0</v>
      </c>
      <c r="E230" s="110">
        <v>2</v>
      </c>
      <c r="F230" s="111">
        <v>116</v>
      </c>
    </row>
    <row r="231" spans="1:6" ht="12.75">
      <c r="A231" s="112" t="s">
        <v>554</v>
      </c>
      <c r="B231" s="114">
        <v>1</v>
      </c>
      <c r="C231" s="109">
        <v>0</v>
      </c>
      <c r="D231" s="109">
        <v>1</v>
      </c>
      <c r="E231" s="110">
        <v>2</v>
      </c>
      <c r="F231" s="111">
        <v>88</v>
      </c>
    </row>
    <row r="232" spans="1:6" ht="12.75">
      <c r="A232" s="112" t="s">
        <v>254</v>
      </c>
      <c r="B232" s="114">
        <v>3</v>
      </c>
      <c r="C232" s="109">
        <v>0</v>
      </c>
      <c r="D232" s="109">
        <v>1</v>
      </c>
      <c r="E232" s="110">
        <v>4</v>
      </c>
      <c r="F232" s="111">
        <v>111</v>
      </c>
    </row>
    <row r="233" spans="1:6" ht="12.75">
      <c r="A233" s="112" t="s">
        <v>253</v>
      </c>
      <c r="B233" s="114">
        <v>1</v>
      </c>
      <c r="C233" s="109">
        <v>0</v>
      </c>
      <c r="D233" s="109">
        <v>0</v>
      </c>
      <c r="E233" s="110">
        <v>1</v>
      </c>
      <c r="F233" s="111">
        <v>36</v>
      </c>
    </row>
    <row r="234" spans="1:6" ht="12.75">
      <c r="A234" s="112" t="s">
        <v>540</v>
      </c>
      <c r="B234" s="114">
        <v>4</v>
      </c>
      <c r="C234" s="109">
        <v>0</v>
      </c>
      <c r="D234" s="109">
        <v>0</v>
      </c>
      <c r="E234" s="110">
        <v>4</v>
      </c>
      <c r="F234" s="111">
        <v>148</v>
      </c>
    </row>
    <row r="235" spans="1:6" s="10" customFormat="1" ht="30" customHeight="1">
      <c r="A235" s="117" t="s">
        <v>469</v>
      </c>
      <c r="B235" s="103">
        <f>SUM(B186:B234)</f>
        <v>156</v>
      </c>
      <c r="C235" s="103">
        <f>SUM(C186:C234)</f>
        <v>4</v>
      </c>
      <c r="D235" s="103">
        <f>SUM(D186:D234)</f>
        <v>21</v>
      </c>
      <c r="E235" s="103">
        <f>SUM(E186:E234)</f>
        <v>181</v>
      </c>
      <c r="F235" s="103">
        <f>SUM(F186:F234)</f>
        <v>7182</v>
      </c>
    </row>
    <row r="237" s="54" customFormat="1" ht="12.75">
      <c r="A237" s="336" t="s">
        <v>299</v>
      </c>
    </row>
    <row r="238" s="54" customFormat="1" ht="12.75">
      <c r="A238" s="336" t="s">
        <v>296</v>
      </c>
    </row>
    <row r="240" spans="1:6" s="21" customFormat="1" ht="60.75" customHeight="1">
      <c r="A240" s="107" t="s">
        <v>25</v>
      </c>
      <c r="B240" s="444" t="s">
        <v>339</v>
      </c>
      <c r="C240" s="445"/>
      <c r="D240" s="445"/>
      <c r="E240" s="445"/>
      <c r="F240" s="446"/>
    </row>
    <row r="241" spans="1:6" s="21" customFormat="1" ht="28.5" customHeight="1">
      <c r="A241" s="441" t="s">
        <v>49</v>
      </c>
      <c r="B241" s="442" t="s">
        <v>37</v>
      </c>
      <c r="C241" s="442"/>
      <c r="D241" s="442"/>
      <c r="E241" s="438" t="s">
        <v>38</v>
      </c>
      <c r="F241" s="443" t="s">
        <v>40</v>
      </c>
    </row>
    <row r="242" spans="1:6" s="21" customFormat="1" ht="28.5" customHeight="1">
      <c r="A242" s="441"/>
      <c r="B242" s="96" t="s">
        <v>45</v>
      </c>
      <c r="C242" s="96" t="s">
        <v>47</v>
      </c>
      <c r="D242" s="96" t="s">
        <v>46</v>
      </c>
      <c r="E242" s="439"/>
      <c r="F242" s="443"/>
    </row>
    <row r="243" spans="1:6" ht="12.75">
      <c r="A243" s="112" t="s">
        <v>341</v>
      </c>
      <c r="B243" s="114">
        <v>2</v>
      </c>
      <c r="C243" s="109">
        <v>0</v>
      </c>
      <c r="D243" s="109">
        <v>0</v>
      </c>
      <c r="E243" s="110">
        <v>2</v>
      </c>
      <c r="F243" s="111">
        <v>50</v>
      </c>
    </row>
    <row r="244" spans="1:6" ht="12.75">
      <c r="A244" s="112" t="s">
        <v>342</v>
      </c>
      <c r="B244" s="114">
        <v>1</v>
      </c>
      <c r="C244" s="109">
        <v>0</v>
      </c>
      <c r="D244" s="109">
        <v>0</v>
      </c>
      <c r="E244" s="110">
        <v>1</v>
      </c>
      <c r="F244" s="111">
        <v>33</v>
      </c>
    </row>
    <row r="245" spans="1:6" ht="12.75">
      <c r="A245" s="112" t="s">
        <v>343</v>
      </c>
      <c r="B245" s="114">
        <v>1</v>
      </c>
      <c r="C245" s="109">
        <v>0</v>
      </c>
      <c r="D245" s="109">
        <v>3</v>
      </c>
      <c r="E245" s="110">
        <v>4</v>
      </c>
      <c r="F245" s="111">
        <v>81</v>
      </c>
    </row>
    <row r="246" spans="1:6" ht="12.75">
      <c r="A246" s="112" t="s">
        <v>344</v>
      </c>
      <c r="B246" s="114">
        <v>3</v>
      </c>
      <c r="C246" s="109">
        <v>0</v>
      </c>
      <c r="D246" s="109">
        <v>2</v>
      </c>
      <c r="E246" s="110">
        <v>5</v>
      </c>
      <c r="F246" s="111">
        <v>184</v>
      </c>
    </row>
    <row r="247" spans="1:6" ht="12.75">
      <c r="A247" s="112" t="s">
        <v>345</v>
      </c>
      <c r="B247" s="114">
        <v>1</v>
      </c>
      <c r="C247" s="109">
        <v>0</v>
      </c>
      <c r="D247" s="109">
        <v>0</v>
      </c>
      <c r="E247" s="110">
        <v>1</v>
      </c>
      <c r="F247" s="111">
        <v>36</v>
      </c>
    </row>
    <row r="248" spans="1:6" ht="12.75">
      <c r="A248" s="112" t="s">
        <v>503</v>
      </c>
      <c r="B248" s="114">
        <v>1</v>
      </c>
      <c r="C248" s="109">
        <v>0</v>
      </c>
      <c r="D248" s="109">
        <v>0</v>
      </c>
      <c r="E248" s="110">
        <v>1</v>
      </c>
      <c r="F248" s="111">
        <v>35</v>
      </c>
    </row>
    <row r="249" spans="1:6" ht="12.75">
      <c r="A249" s="112" t="s">
        <v>346</v>
      </c>
      <c r="B249" s="114">
        <v>2</v>
      </c>
      <c r="C249" s="109">
        <v>0</v>
      </c>
      <c r="D249" s="109">
        <v>3</v>
      </c>
      <c r="E249" s="110">
        <v>5</v>
      </c>
      <c r="F249" s="111">
        <v>113</v>
      </c>
    </row>
    <row r="250" spans="1:6" ht="12.75">
      <c r="A250" s="112" t="s">
        <v>32</v>
      </c>
      <c r="B250" s="114">
        <v>18</v>
      </c>
      <c r="C250" s="109">
        <v>1</v>
      </c>
      <c r="D250" s="109">
        <v>9</v>
      </c>
      <c r="E250" s="110">
        <v>28</v>
      </c>
      <c r="F250" s="111">
        <v>975</v>
      </c>
    </row>
    <row r="251" spans="1:6" ht="12.75">
      <c r="A251" s="112" t="s">
        <v>504</v>
      </c>
      <c r="B251" s="114">
        <v>1</v>
      </c>
      <c r="C251" s="109">
        <v>0</v>
      </c>
      <c r="D251" s="109">
        <v>0</v>
      </c>
      <c r="E251" s="110">
        <v>1</v>
      </c>
      <c r="F251" s="111">
        <v>19</v>
      </c>
    </row>
    <row r="252" spans="1:6" ht="12.75">
      <c r="A252" s="112" t="s">
        <v>347</v>
      </c>
      <c r="B252" s="114">
        <v>1</v>
      </c>
      <c r="C252" s="109">
        <v>0</v>
      </c>
      <c r="D252" s="109">
        <v>0</v>
      </c>
      <c r="E252" s="110">
        <v>1</v>
      </c>
      <c r="F252" s="111">
        <v>15</v>
      </c>
    </row>
    <row r="253" spans="1:6" ht="12.75">
      <c r="A253" s="112" t="s">
        <v>348</v>
      </c>
      <c r="B253" s="114">
        <v>1</v>
      </c>
      <c r="C253" s="109">
        <v>0</v>
      </c>
      <c r="D253" s="109">
        <v>0</v>
      </c>
      <c r="E253" s="110">
        <v>1</v>
      </c>
      <c r="F253" s="111">
        <v>35</v>
      </c>
    </row>
    <row r="254" spans="1:6" ht="12.75">
      <c r="A254" s="112" t="s">
        <v>349</v>
      </c>
      <c r="B254" s="114">
        <v>1</v>
      </c>
      <c r="C254" s="109">
        <v>0</v>
      </c>
      <c r="D254" s="109">
        <v>1</v>
      </c>
      <c r="E254" s="110">
        <v>2</v>
      </c>
      <c r="F254" s="111">
        <v>50</v>
      </c>
    </row>
    <row r="255" spans="1:6" ht="12.75">
      <c r="A255" s="112" t="s">
        <v>350</v>
      </c>
      <c r="B255" s="114">
        <v>1</v>
      </c>
      <c r="C255" s="109">
        <v>0</v>
      </c>
      <c r="D255" s="109">
        <v>1</v>
      </c>
      <c r="E255" s="110">
        <v>2</v>
      </c>
      <c r="F255" s="111">
        <v>40</v>
      </c>
    </row>
    <row r="256" spans="1:6" ht="12.75">
      <c r="A256" s="112" t="s">
        <v>351</v>
      </c>
      <c r="B256" s="114">
        <v>1</v>
      </c>
      <c r="C256" s="109">
        <v>0</v>
      </c>
      <c r="D256" s="109">
        <v>0</v>
      </c>
      <c r="E256" s="110">
        <v>1</v>
      </c>
      <c r="F256" s="111">
        <v>30</v>
      </c>
    </row>
    <row r="257" spans="1:6" ht="12.75">
      <c r="A257" s="112" t="s">
        <v>505</v>
      </c>
      <c r="B257" s="114">
        <v>1</v>
      </c>
      <c r="C257" s="109">
        <v>0</v>
      </c>
      <c r="D257" s="109">
        <v>0</v>
      </c>
      <c r="E257" s="110">
        <v>1</v>
      </c>
      <c r="F257" s="111">
        <v>40</v>
      </c>
    </row>
    <row r="258" spans="1:6" ht="12.75">
      <c r="A258" s="112" t="s">
        <v>333</v>
      </c>
      <c r="B258" s="114">
        <v>2</v>
      </c>
      <c r="C258" s="109">
        <v>0</v>
      </c>
      <c r="D258" s="109">
        <v>0</v>
      </c>
      <c r="E258" s="110">
        <v>2</v>
      </c>
      <c r="F258" s="111">
        <v>76</v>
      </c>
    </row>
    <row r="259" spans="1:6" ht="12.75">
      <c r="A259" s="112" t="s">
        <v>507</v>
      </c>
      <c r="B259" s="114">
        <v>0</v>
      </c>
      <c r="C259" s="109">
        <v>1</v>
      </c>
      <c r="D259" s="109">
        <v>0</v>
      </c>
      <c r="E259" s="110">
        <v>1</v>
      </c>
      <c r="F259" s="111">
        <v>15</v>
      </c>
    </row>
    <row r="260" spans="1:6" ht="12.75">
      <c r="A260" s="112" t="s">
        <v>334</v>
      </c>
      <c r="B260" s="114">
        <v>1</v>
      </c>
      <c r="C260" s="109">
        <v>0</v>
      </c>
      <c r="D260" s="109">
        <v>0</v>
      </c>
      <c r="E260" s="110">
        <v>1</v>
      </c>
      <c r="F260" s="111">
        <v>36</v>
      </c>
    </row>
    <row r="261" spans="1:6" ht="12.75">
      <c r="A261" s="112" t="s">
        <v>335</v>
      </c>
      <c r="B261" s="114">
        <v>1</v>
      </c>
      <c r="C261" s="109">
        <v>0</v>
      </c>
      <c r="D261" s="109">
        <v>1</v>
      </c>
      <c r="E261" s="110">
        <v>2</v>
      </c>
      <c r="F261" s="111">
        <v>46</v>
      </c>
    </row>
    <row r="262" spans="1:6" s="10" customFormat="1" ht="30" customHeight="1">
      <c r="A262" s="117" t="s">
        <v>470</v>
      </c>
      <c r="B262" s="103">
        <f>SUM(B243:B261)</f>
        <v>40</v>
      </c>
      <c r="C262" s="103">
        <f>SUM(C243:C261)</f>
        <v>2</v>
      </c>
      <c r="D262" s="103">
        <f>SUM(D243:D261)</f>
        <v>20</v>
      </c>
      <c r="E262" s="103">
        <f>SUM(E243:E261)</f>
        <v>62</v>
      </c>
      <c r="F262" s="103">
        <f>SUM(F243:F261)</f>
        <v>1909</v>
      </c>
    </row>
    <row r="263" spans="7:8" ht="12.75">
      <c r="G263" s="21"/>
      <c r="H263" s="21"/>
    </row>
    <row r="264" s="88" customFormat="1" ht="19.5" customHeight="1">
      <c r="A264" s="88" t="s">
        <v>508</v>
      </c>
    </row>
    <row r="265" s="88" customFormat="1" ht="9">
      <c r="A265" s="88" t="s">
        <v>401</v>
      </c>
    </row>
    <row r="268" spans="1:6" s="21" customFormat="1" ht="60.75" customHeight="1">
      <c r="A268" s="107" t="s">
        <v>25</v>
      </c>
      <c r="B268" s="444" t="s">
        <v>316</v>
      </c>
      <c r="C268" s="445"/>
      <c r="D268" s="445"/>
      <c r="E268" s="445"/>
      <c r="F268" s="446"/>
    </row>
    <row r="269" spans="1:6" s="21" customFormat="1" ht="28.5" customHeight="1">
      <c r="A269" s="441" t="s">
        <v>49</v>
      </c>
      <c r="B269" s="442" t="s">
        <v>37</v>
      </c>
      <c r="C269" s="442"/>
      <c r="D269" s="442"/>
      <c r="E269" s="438" t="s">
        <v>38</v>
      </c>
      <c r="F269" s="443" t="s">
        <v>40</v>
      </c>
    </row>
    <row r="270" spans="1:6" s="21" customFormat="1" ht="28.5" customHeight="1">
      <c r="A270" s="441"/>
      <c r="B270" s="96" t="s">
        <v>45</v>
      </c>
      <c r="C270" s="96" t="s">
        <v>47</v>
      </c>
      <c r="D270" s="96" t="s">
        <v>46</v>
      </c>
      <c r="E270" s="439"/>
      <c r="F270" s="443"/>
    </row>
    <row r="271" spans="1:6" ht="12.75">
      <c r="A271" s="127" t="s">
        <v>182</v>
      </c>
      <c r="B271" s="109">
        <v>1</v>
      </c>
      <c r="C271" s="109">
        <v>0</v>
      </c>
      <c r="D271" s="109">
        <v>1</v>
      </c>
      <c r="E271" s="110">
        <v>2</v>
      </c>
      <c r="F271" s="109">
        <v>107</v>
      </c>
    </row>
    <row r="272" spans="1:6" ht="12.75">
      <c r="A272" s="100" t="s">
        <v>183</v>
      </c>
      <c r="B272" s="109">
        <v>2</v>
      </c>
      <c r="C272" s="109">
        <v>0</v>
      </c>
      <c r="D272" s="109">
        <v>1</v>
      </c>
      <c r="E272" s="110">
        <v>3</v>
      </c>
      <c r="F272" s="109">
        <v>130</v>
      </c>
    </row>
    <row r="273" spans="1:6" ht="12.75">
      <c r="A273" s="100" t="s">
        <v>313</v>
      </c>
      <c r="B273" s="109">
        <v>0</v>
      </c>
      <c r="C273" s="109">
        <v>0</v>
      </c>
      <c r="D273" s="109">
        <v>1</v>
      </c>
      <c r="E273" s="110">
        <v>1</v>
      </c>
      <c r="F273" s="109">
        <v>7</v>
      </c>
    </row>
    <row r="274" spans="1:6" ht="12.75">
      <c r="A274" s="100" t="s">
        <v>312</v>
      </c>
      <c r="B274" s="109">
        <v>1</v>
      </c>
      <c r="C274" s="109">
        <v>0</v>
      </c>
      <c r="D274" s="109">
        <v>1</v>
      </c>
      <c r="E274" s="110">
        <v>2</v>
      </c>
      <c r="F274" s="109">
        <v>43</v>
      </c>
    </row>
    <row r="275" spans="1:6" ht="12.75">
      <c r="A275" s="100" t="s">
        <v>520</v>
      </c>
      <c r="B275" s="109">
        <v>1</v>
      </c>
      <c r="C275" s="109">
        <v>0</v>
      </c>
      <c r="D275" s="109">
        <v>0</v>
      </c>
      <c r="E275" s="110">
        <v>1</v>
      </c>
      <c r="F275" s="109">
        <v>25</v>
      </c>
    </row>
    <row r="276" spans="1:6" ht="12.75">
      <c r="A276" s="100" t="s">
        <v>309</v>
      </c>
      <c r="B276" s="109">
        <v>1</v>
      </c>
      <c r="C276" s="109">
        <v>0</v>
      </c>
      <c r="D276" s="109">
        <v>0</v>
      </c>
      <c r="E276" s="110">
        <v>1</v>
      </c>
      <c r="F276" s="109">
        <v>42</v>
      </c>
    </row>
    <row r="277" spans="1:6" ht="12.75">
      <c r="A277" s="100" t="s">
        <v>184</v>
      </c>
      <c r="B277" s="109">
        <v>1</v>
      </c>
      <c r="C277" s="109">
        <v>0</v>
      </c>
      <c r="D277" s="109">
        <v>1</v>
      </c>
      <c r="E277" s="110">
        <v>2</v>
      </c>
      <c r="F277" s="109">
        <v>83</v>
      </c>
    </row>
    <row r="278" spans="1:6" ht="12.75">
      <c r="A278" s="100" t="s">
        <v>519</v>
      </c>
      <c r="B278" s="109">
        <v>2</v>
      </c>
      <c r="C278" s="109">
        <v>0</v>
      </c>
      <c r="D278" s="109">
        <v>0</v>
      </c>
      <c r="E278" s="110">
        <v>2</v>
      </c>
      <c r="F278" s="109">
        <v>80</v>
      </c>
    </row>
    <row r="279" spans="1:6" ht="12.75">
      <c r="A279" s="100" t="s">
        <v>518</v>
      </c>
      <c r="B279" s="109">
        <v>1</v>
      </c>
      <c r="C279" s="109">
        <v>0</v>
      </c>
      <c r="D279" s="109">
        <v>0</v>
      </c>
      <c r="E279" s="110">
        <v>1</v>
      </c>
      <c r="F279" s="109">
        <v>36</v>
      </c>
    </row>
    <row r="280" spans="1:6" ht="12.75">
      <c r="A280" s="100" t="s">
        <v>308</v>
      </c>
      <c r="B280" s="109">
        <v>5</v>
      </c>
      <c r="C280" s="109">
        <v>0</v>
      </c>
      <c r="D280" s="109">
        <v>2</v>
      </c>
      <c r="E280" s="110">
        <v>7</v>
      </c>
      <c r="F280" s="109">
        <v>292</v>
      </c>
    </row>
    <row r="281" spans="1:6" ht="12.75">
      <c r="A281" s="100" t="s">
        <v>517</v>
      </c>
      <c r="B281" s="109">
        <v>1</v>
      </c>
      <c r="C281" s="109">
        <v>0</v>
      </c>
      <c r="D281" s="109">
        <v>0</v>
      </c>
      <c r="E281" s="110">
        <v>1</v>
      </c>
      <c r="F281" s="109">
        <v>64</v>
      </c>
    </row>
    <row r="282" spans="1:6" ht="12.75">
      <c r="A282" s="100" t="s">
        <v>516</v>
      </c>
      <c r="B282" s="109">
        <v>3</v>
      </c>
      <c r="C282" s="109">
        <v>1</v>
      </c>
      <c r="D282" s="109">
        <v>4</v>
      </c>
      <c r="E282" s="110">
        <v>8</v>
      </c>
      <c r="F282" s="109">
        <v>271</v>
      </c>
    </row>
    <row r="283" spans="1:6" ht="12.75">
      <c r="A283" s="100" t="s">
        <v>515</v>
      </c>
      <c r="B283" s="109">
        <v>1</v>
      </c>
      <c r="C283" s="109">
        <v>0</v>
      </c>
      <c r="D283" s="109">
        <v>2</v>
      </c>
      <c r="E283" s="110">
        <v>3</v>
      </c>
      <c r="F283" s="109">
        <v>95</v>
      </c>
    </row>
    <row r="284" spans="1:6" ht="12.75">
      <c r="A284" s="100" t="s">
        <v>33</v>
      </c>
      <c r="B284" s="109">
        <v>18</v>
      </c>
      <c r="C284" s="109">
        <v>2</v>
      </c>
      <c r="D284" s="109">
        <v>12</v>
      </c>
      <c r="E284" s="110">
        <v>32</v>
      </c>
      <c r="F284" s="109">
        <v>949</v>
      </c>
    </row>
    <row r="285" spans="1:6" ht="12.75">
      <c r="A285" s="100" t="s">
        <v>514</v>
      </c>
      <c r="B285" s="109">
        <v>1</v>
      </c>
      <c r="C285" s="109">
        <v>0</v>
      </c>
      <c r="D285" s="109">
        <v>0</v>
      </c>
      <c r="E285" s="110">
        <v>1</v>
      </c>
      <c r="F285" s="109">
        <v>28</v>
      </c>
    </row>
    <row r="286" spans="1:6" ht="12.75">
      <c r="A286" s="100" t="s">
        <v>185</v>
      </c>
      <c r="B286" s="109">
        <v>1</v>
      </c>
      <c r="C286" s="109">
        <v>0</v>
      </c>
      <c r="D286" s="109">
        <v>2</v>
      </c>
      <c r="E286" s="110">
        <v>3</v>
      </c>
      <c r="F286" s="109">
        <v>101</v>
      </c>
    </row>
    <row r="287" spans="1:6" ht="12.75">
      <c r="A287" s="100" t="s">
        <v>307</v>
      </c>
      <c r="B287" s="109">
        <v>1</v>
      </c>
      <c r="C287" s="109">
        <v>0</v>
      </c>
      <c r="D287" s="109">
        <v>0</v>
      </c>
      <c r="E287" s="110">
        <v>1</v>
      </c>
      <c r="F287" s="109">
        <v>37</v>
      </c>
    </row>
    <row r="288" spans="1:6" ht="12.75">
      <c r="A288" s="100" t="s">
        <v>522</v>
      </c>
      <c r="B288" s="109">
        <v>1</v>
      </c>
      <c r="C288" s="109">
        <v>0</v>
      </c>
      <c r="D288" s="109">
        <v>0</v>
      </c>
      <c r="E288" s="110">
        <v>1</v>
      </c>
      <c r="F288" s="109">
        <v>40</v>
      </c>
    </row>
    <row r="289" spans="1:8" s="10" customFormat="1" ht="30" customHeight="1">
      <c r="A289" s="117" t="s">
        <v>402</v>
      </c>
      <c r="B289" s="103">
        <f>SUM(B271:B288)</f>
        <v>42</v>
      </c>
      <c r="C289" s="103">
        <f>SUM(C271:C288)</f>
        <v>3</v>
      </c>
      <c r="D289" s="103">
        <f>SUM(D271:D288)</f>
        <v>27</v>
      </c>
      <c r="E289" s="103">
        <f>SUM(E271:E288)</f>
        <v>72</v>
      </c>
      <c r="F289" s="103">
        <f>SUM(F271:F288)</f>
        <v>2430</v>
      </c>
      <c r="H289" s="99"/>
    </row>
    <row r="292" spans="1:6" s="21" customFormat="1" ht="60.75" customHeight="1">
      <c r="A292" s="107" t="s">
        <v>25</v>
      </c>
      <c r="B292" s="444" t="s">
        <v>472</v>
      </c>
      <c r="C292" s="445"/>
      <c r="D292" s="445"/>
      <c r="E292" s="445"/>
      <c r="F292" s="446"/>
    </row>
    <row r="293" spans="1:6" s="21" customFormat="1" ht="28.5" customHeight="1">
      <c r="A293" s="441" t="s">
        <v>49</v>
      </c>
      <c r="B293" s="442" t="s">
        <v>37</v>
      </c>
      <c r="C293" s="442"/>
      <c r="D293" s="442"/>
      <c r="E293" s="438" t="s">
        <v>38</v>
      </c>
      <c r="F293" s="443" t="s">
        <v>40</v>
      </c>
    </row>
    <row r="294" spans="1:6" s="21" customFormat="1" ht="28.5" customHeight="1">
      <c r="A294" s="441"/>
      <c r="B294" s="96" t="s">
        <v>45</v>
      </c>
      <c r="C294" s="96" t="s">
        <v>47</v>
      </c>
      <c r="D294" s="96" t="s">
        <v>46</v>
      </c>
      <c r="E294" s="439"/>
      <c r="F294" s="443"/>
    </row>
    <row r="295" spans="1:6" ht="12.75">
      <c r="A295" s="100" t="s">
        <v>186</v>
      </c>
      <c r="B295" s="109">
        <v>0</v>
      </c>
      <c r="C295" s="109">
        <v>0</v>
      </c>
      <c r="D295" s="109">
        <v>2</v>
      </c>
      <c r="E295" s="110">
        <v>2</v>
      </c>
      <c r="F295" s="109">
        <v>37</v>
      </c>
    </row>
    <row r="296" spans="1:6" ht="12.75">
      <c r="A296" s="100" t="s">
        <v>370</v>
      </c>
      <c r="B296" s="109">
        <v>1</v>
      </c>
      <c r="C296" s="109">
        <v>1</v>
      </c>
      <c r="D296" s="109">
        <v>1</v>
      </c>
      <c r="E296" s="110">
        <v>3</v>
      </c>
      <c r="F296" s="109">
        <v>46</v>
      </c>
    </row>
    <row r="297" spans="1:6" ht="21.75">
      <c r="A297" s="100" t="s">
        <v>327</v>
      </c>
      <c r="B297" s="109">
        <v>1</v>
      </c>
      <c r="C297" s="109">
        <v>0</v>
      </c>
      <c r="D297" s="109">
        <v>2</v>
      </c>
      <c r="E297" s="110">
        <v>3</v>
      </c>
      <c r="F297" s="109">
        <v>44</v>
      </c>
    </row>
    <row r="298" spans="1:6" ht="12.75">
      <c r="A298" s="100" t="s">
        <v>326</v>
      </c>
      <c r="B298" s="109">
        <v>14</v>
      </c>
      <c r="C298" s="109">
        <v>0</v>
      </c>
      <c r="D298" s="109">
        <v>2</v>
      </c>
      <c r="E298" s="110">
        <v>16</v>
      </c>
      <c r="F298" s="109">
        <v>564</v>
      </c>
    </row>
    <row r="299" spans="1:6" ht="12.75">
      <c r="A299" s="100" t="s">
        <v>325</v>
      </c>
      <c r="B299" s="109">
        <v>3</v>
      </c>
      <c r="C299" s="109">
        <v>0</v>
      </c>
      <c r="D299" s="109">
        <v>2</v>
      </c>
      <c r="E299" s="110">
        <v>5</v>
      </c>
      <c r="F299" s="109">
        <v>134</v>
      </c>
    </row>
    <row r="300" spans="1:6" ht="12.75">
      <c r="A300" s="100" t="s">
        <v>376</v>
      </c>
      <c r="B300" s="109">
        <v>0</v>
      </c>
      <c r="C300" s="109">
        <v>0</v>
      </c>
      <c r="D300" s="109">
        <v>2</v>
      </c>
      <c r="E300" s="110">
        <v>2</v>
      </c>
      <c r="F300" s="109">
        <v>26</v>
      </c>
    </row>
    <row r="301" spans="1:6" ht="12.75">
      <c r="A301" s="100" t="s">
        <v>324</v>
      </c>
      <c r="B301" s="109">
        <v>12</v>
      </c>
      <c r="C301" s="109">
        <v>1</v>
      </c>
      <c r="D301" s="109">
        <v>8</v>
      </c>
      <c r="E301" s="110">
        <v>21</v>
      </c>
      <c r="F301" s="109">
        <v>783</v>
      </c>
    </row>
    <row r="302" spans="1:6" ht="12.75">
      <c r="A302" s="100" t="s">
        <v>323</v>
      </c>
      <c r="B302" s="109">
        <v>2</v>
      </c>
      <c r="C302" s="109">
        <v>0</v>
      </c>
      <c r="D302" s="109">
        <v>1</v>
      </c>
      <c r="E302" s="110">
        <v>3</v>
      </c>
      <c r="F302" s="109">
        <v>81</v>
      </c>
    </row>
    <row r="303" spans="1:6" ht="12.75">
      <c r="A303" s="100" t="s">
        <v>379</v>
      </c>
      <c r="B303" s="109">
        <v>0</v>
      </c>
      <c r="C303" s="109">
        <v>0</v>
      </c>
      <c r="D303" s="109">
        <v>1</v>
      </c>
      <c r="E303" s="110">
        <v>1</v>
      </c>
      <c r="F303" s="109">
        <v>11</v>
      </c>
    </row>
    <row r="304" spans="1:6" ht="12.75">
      <c r="A304" s="100" t="s">
        <v>322</v>
      </c>
      <c r="B304" s="109">
        <v>1</v>
      </c>
      <c r="C304" s="109">
        <v>0</v>
      </c>
      <c r="D304" s="109">
        <v>0</v>
      </c>
      <c r="E304" s="110">
        <v>1</v>
      </c>
      <c r="F304" s="109">
        <v>44</v>
      </c>
    </row>
    <row r="305" spans="1:6" ht="12.75">
      <c r="A305" s="100" t="s">
        <v>321</v>
      </c>
      <c r="B305" s="109">
        <v>1</v>
      </c>
      <c r="C305" s="109">
        <v>0</v>
      </c>
      <c r="D305" s="109">
        <v>0</v>
      </c>
      <c r="E305" s="110">
        <v>1</v>
      </c>
      <c r="F305" s="109">
        <v>18</v>
      </c>
    </row>
    <row r="306" spans="1:6" ht="12.75">
      <c r="A306" s="100" t="s">
        <v>369</v>
      </c>
      <c r="B306" s="109">
        <v>1</v>
      </c>
      <c r="C306" s="109">
        <v>0</v>
      </c>
      <c r="D306" s="109">
        <v>0</v>
      </c>
      <c r="E306" s="110">
        <v>1</v>
      </c>
      <c r="F306" s="109">
        <v>34</v>
      </c>
    </row>
    <row r="307" spans="1:6" ht="12.75">
      <c r="A307" s="100" t="s">
        <v>320</v>
      </c>
      <c r="B307" s="109">
        <v>1</v>
      </c>
      <c r="C307" s="109">
        <v>0</v>
      </c>
      <c r="D307" s="109">
        <v>1</v>
      </c>
      <c r="E307" s="110">
        <v>2</v>
      </c>
      <c r="F307" s="109">
        <v>64</v>
      </c>
    </row>
    <row r="308" spans="1:6" ht="12.75">
      <c r="A308" s="100" t="s">
        <v>375</v>
      </c>
      <c r="B308" s="109">
        <v>1</v>
      </c>
      <c r="C308" s="109">
        <v>0</v>
      </c>
      <c r="D308" s="109">
        <v>0</v>
      </c>
      <c r="E308" s="110">
        <v>1</v>
      </c>
      <c r="F308" s="109">
        <v>14</v>
      </c>
    </row>
    <row r="309" spans="1:6" ht="12.75">
      <c r="A309" s="100" t="s">
        <v>368</v>
      </c>
      <c r="B309" s="109">
        <v>1</v>
      </c>
      <c r="C309" s="109">
        <v>0</v>
      </c>
      <c r="D309" s="109">
        <v>1</v>
      </c>
      <c r="E309" s="110">
        <v>2</v>
      </c>
      <c r="F309" s="109">
        <v>41</v>
      </c>
    </row>
    <row r="310" spans="1:6" ht="12.75">
      <c r="A310" s="100" t="s">
        <v>374</v>
      </c>
      <c r="B310" s="109">
        <v>0</v>
      </c>
      <c r="C310" s="109">
        <v>0</v>
      </c>
      <c r="D310" s="109">
        <v>1</v>
      </c>
      <c r="E310" s="110">
        <v>1</v>
      </c>
      <c r="F310" s="109">
        <v>7</v>
      </c>
    </row>
    <row r="311" spans="1:6" ht="12.75">
      <c r="A311" s="100" t="s">
        <v>367</v>
      </c>
      <c r="B311" s="109">
        <v>1</v>
      </c>
      <c r="C311" s="109">
        <v>0</v>
      </c>
      <c r="D311" s="109">
        <v>0</v>
      </c>
      <c r="E311" s="110">
        <v>1</v>
      </c>
      <c r="F311" s="109">
        <v>24</v>
      </c>
    </row>
    <row r="312" spans="1:6" ht="12.75">
      <c r="A312" s="100" t="s">
        <v>373</v>
      </c>
      <c r="B312" s="109">
        <v>0</v>
      </c>
      <c r="C312" s="109">
        <v>0</v>
      </c>
      <c r="D312" s="109">
        <v>1</v>
      </c>
      <c r="E312" s="110">
        <v>1</v>
      </c>
      <c r="F312" s="109">
        <v>13</v>
      </c>
    </row>
    <row r="313" spans="1:6" ht="12.75">
      <c r="A313" s="100" t="s">
        <v>319</v>
      </c>
      <c r="B313" s="109">
        <v>1</v>
      </c>
      <c r="C313" s="109">
        <v>0</v>
      </c>
      <c r="D313" s="109">
        <v>0</v>
      </c>
      <c r="E313" s="110">
        <v>1</v>
      </c>
      <c r="F313" s="109">
        <v>38</v>
      </c>
    </row>
    <row r="314" spans="1:6" ht="12.75">
      <c r="A314" s="100" t="s">
        <v>366</v>
      </c>
      <c r="B314" s="109">
        <v>1</v>
      </c>
      <c r="C314" s="109">
        <v>0</v>
      </c>
      <c r="D314" s="109">
        <v>0</v>
      </c>
      <c r="E314" s="110">
        <v>1</v>
      </c>
      <c r="F314" s="109">
        <v>18</v>
      </c>
    </row>
    <row r="315" spans="1:6" ht="12.75">
      <c r="A315" s="100" t="s">
        <v>372</v>
      </c>
      <c r="B315" s="109">
        <v>0</v>
      </c>
      <c r="C315" s="109">
        <v>0</v>
      </c>
      <c r="D315" s="109">
        <v>1</v>
      </c>
      <c r="E315" s="110">
        <v>1</v>
      </c>
      <c r="F315" s="109">
        <v>11</v>
      </c>
    </row>
    <row r="316" spans="1:6" ht="12.75">
      <c r="A316" s="100" t="s">
        <v>318</v>
      </c>
      <c r="B316" s="109">
        <v>1</v>
      </c>
      <c r="C316" s="109">
        <v>0</v>
      </c>
      <c r="D316" s="109">
        <v>0</v>
      </c>
      <c r="E316" s="110">
        <v>1</v>
      </c>
      <c r="F316" s="109">
        <v>62</v>
      </c>
    </row>
    <row r="317" spans="1:6" ht="12.75">
      <c r="A317" s="100" t="s">
        <v>378</v>
      </c>
      <c r="B317" s="109">
        <v>1</v>
      </c>
      <c r="C317" s="109">
        <v>0</v>
      </c>
      <c r="D317" s="109">
        <v>0</v>
      </c>
      <c r="E317" s="110">
        <v>1</v>
      </c>
      <c r="F317" s="109">
        <v>14</v>
      </c>
    </row>
    <row r="318" spans="1:8" s="10" customFormat="1" ht="30" customHeight="1">
      <c r="A318" s="117" t="s">
        <v>403</v>
      </c>
      <c r="B318" s="103">
        <f>SUM(B295:B317)</f>
        <v>44</v>
      </c>
      <c r="C318" s="103">
        <f>SUM(C295:C317)</f>
        <v>2</v>
      </c>
      <c r="D318" s="103">
        <f>SUM(D295:D317)</f>
        <v>26</v>
      </c>
      <c r="E318" s="103">
        <f>SUM(E295:E317)</f>
        <v>72</v>
      </c>
      <c r="F318" s="103">
        <f>SUM(F295:F317)</f>
        <v>2128</v>
      </c>
      <c r="H318" s="99"/>
    </row>
    <row r="321" spans="1:6" s="21" customFormat="1" ht="60.75" customHeight="1">
      <c r="A321" s="107" t="s">
        <v>25</v>
      </c>
      <c r="B321" s="444" t="s">
        <v>202</v>
      </c>
      <c r="C321" s="445"/>
      <c r="D321" s="445"/>
      <c r="E321" s="445"/>
      <c r="F321" s="446"/>
    </row>
    <row r="322" spans="1:6" s="21" customFormat="1" ht="28.5" customHeight="1">
      <c r="A322" s="441" t="s">
        <v>49</v>
      </c>
      <c r="B322" s="442" t="s">
        <v>37</v>
      </c>
      <c r="C322" s="442"/>
      <c r="D322" s="442"/>
      <c r="E322" s="438" t="s">
        <v>38</v>
      </c>
      <c r="F322" s="443" t="s">
        <v>40</v>
      </c>
    </row>
    <row r="323" spans="1:6" s="21" customFormat="1" ht="28.5" customHeight="1">
      <c r="A323" s="441"/>
      <c r="B323" s="96" t="s">
        <v>45</v>
      </c>
      <c r="C323" s="96" t="s">
        <v>47</v>
      </c>
      <c r="D323" s="96" t="s">
        <v>46</v>
      </c>
      <c r="E323" s="439"/>
      <c r="F323" s="443"/>
    </row>
    <row r="324" spans="1:6" ht="12.75">
      <c r="A324" s="100" t="s">
        <v>187</v>
      </c>
      <c r="B324" s="109">
        <v>1</v>
      </c>
      <c r="C324" s="109">
        <v>0</v>
      </c>
      <c r="D324" s="109">
        <v>0</v>
      </c>
      <c r="E324" s="110">
        <f aca="true" t="shared" si="2" ref="E324:E331">SUM(B324:D324)</f>
        <v>1</v>
      </c>
      <c r="F324" s="109">
        <v>69</v>
      </c>
    </row>
    <row r="325" spans="1:6" ht="12.75">
      <c r="A325" s="100" t="s">
        <v>188</v>
      </c>
      <c r="B325" s="109">
        <v>1</v>
      </c>
      <c r="C325" s="109">
        <v>0</v>
      </c>
      <c r="D325" s="109">
        <v>0</v>
      </c>
      <c r="E325" s="110">
        <f t="shared" si="2"/>
        <v>1</v>
      </c>
      <c r="F325" s="109">
        <v>80</v>
      </c>
    </row>
    <row r="326" spans="1:6" ht="12.75">
      <c r="A326" s="100" t="s">
        <v>189</v>
      </c>
      <c r="B326" s="109">
        <v>1</v>
      </c>
      <c r="C326" s="109">
        <v>0</v>
      </c>
      <c r="D326" s="109">
        <v>0</v>
      </c>
      <c r="E326" s="110">
        <f t="shared" si="2"/>
        <v>1</v>
      </c>
      <c r="F326" s="109">
        <v>22</v>
      </c>
    </row>
    <row r="327" spans="1:6" ht="12.75">
      <c r="A327" s="100" t="s">
        <v>190</v>
      </c>
      <c r="B327" s="109">
        <v>1</v>
      </c>
      <c r="C327" s="109">
        <v>0</v>
      </c>
      <c r="D327" s="109">
        <v>0</v>
      </c>
      <c r="E327" s="110">
        <f t="shared" si="2"/>
        <v>1</v>
      </c>
      <c r="F327" s="109">
        <v>62</v>
      </c>
    </row>
    <row r="328" spans="1:6" ht="12.75">
      <c r="A328" s="100" t="s">
        <v>191</v>
      </c>
      <c r="B328" s="109">
        <v>1</v>
      </c>
      <c r="C328" s="109">
        <v>0</v>
      </c>
      <c r="D328" s="109">
        <v>0</v>
      </c>
      <c r="E328" s="110">
        <f t="shared" si="2"/>
        <v>1</v>
      </c>
      <c r="F328" s="109">
        <v>8</v>
      </c>
    </row>
    <row r="329" spans="1:6" ht="12.75">
      <c r="A329" s="100" t="s">
        <v>192</v>
      </c>
      <c r="B329" s="109">
        <v>1</v>
      </c>
      <c r="C329" s="109">
        <v>0</v>
      </c>
      <c r="D329" s="109">
        <v>0</v>
      </c>
      <c r="E329" s="110">
        <f t="shared" si="2"/>
        <v>1</v>
      </c>
      <c r="F329" s="109">
        <v>40</v>
      </c>
    </row>
    <row r="330" spans="1:6" ht="12.75">
      <c r="A330" s="100" t="s">
        <v>219</v>
      </c>
      <c r="B330" s="109">
        <v>1</v>
      </c>
      <c r="C330" s="109">
        <v>0</v>
      </c>
      <c r="D330" s="109">
        <v>0</v>
      </c>
      <c r="E330" s="110">
        <f t="shared" si="2"/>
        <v>1</v>
      </c>
      <c r="F330" s="109">
        <v>21</v>
      </c>
    </row>
    <row r="331" spans="1:6" ht="12.75">
      <c r="A331" s="100" t="s">
        <v>193</v>
      </c>
      <c r="B331" s="109">
        <v>4</v>
      </c>
      <c r="C331" s="109">
        <v>0</v>
      </c>
      <c r="D331" s="109">
        <v>0</v>
      </c>
      <c r="E331" s="110">
        <f t="shared" si="2"/>
        <v>4</v>
      </c>
      <c r="F331" s="109">
        <v>235</v>
      </c>
    </row>
    <row r="332" spans="1:6" ht="12.75">
      <c r="A332" s="100" t="s">
        <v>35</v>
      </c>
      <c r="B332" s="109">
        <v>12</v>
      </c>
      <c r="C332" s="109">
        <v>0</v>
      </c>
      <c r="D332" s="109">
        <v>2</v>
      </c>
      <c r="E332" s="110">
        <v>14</v>
      </c>
      <c r="F332" s="109">
        <v>580</v>
      </c>
    </row>
    <row r="333" spans="1:6" ht="12.75">
      <c r="A333" s="100" t="s">
        <v>194</v>
      </c>
      <c r="B333" s="109">
        <v>1</v>
      </c>
      <c r="C333" s="109">
        <v>0</v>
      </c>
      <c r="D333" s="109">
        <v>0</v>
      </c>
      <c r="E333" s="110">
        <f>SUM(B333:D333)</f>
        <v>1</v>
      </c>
      <c r="F333" s="109">
        <v>45</v>
      </c>
    </row>
    <row r="334" spans="1:6" ht="12.75">
      <c r="A334" s="100" t="s">
        <v>195</v>
      </c>
      <c r="B334" s="109">
        <v>1</v>
      </c>
      <c r="C334" s="109">
        <v>0</v>
      </c>
      <c r="D334" s="109">
        <v>0</v>
      </c>
      <c r="E334" s="110">
        <f>SUM(B334:D334)</f>
        <v>1</v>
      </c>
      <c r="F334" s="109">
        <v>68</v>
      </c>
    </row>
    <row r="335" spans="1:6" ht="12.75">
      <c r="A335" s="100" t="s">
        <v>196</v>
      </c>
      <c r="B335" s="109">
        <v>1</v>
      </c>
      <c r="C335" s="109">
        <v>0</v>
      </c>
      <c r="D335" s="109">
        <v>0</v>
      </c>
      <c r="E335" s="110">
        <f>SUM(B335:D335)</f>
        <v>1</v>
      </c>
      <c r="F335" s="109">
        <v>69</v>
      </c>
    </row>
    <row r="336" spans="1:8" s="10" customFormat="1" ht="30" customHeight="1">
      <c r="A336" s="117" t="s">
        <v>404</v>
      </c>
      <c r="B336" s="103">
        <f>SUM(B324:B335)</f>
        <v>26</v>
      </c>
      <c r="C336" s="103">
        <f>SUM(C324:C335)</f>
        <v>0</v>
      </c>
      <c r="D336" s="103">
        <f>SUM(D324:D335)</f>
        <v>2</v>
      </c>
      <c r="E336" s="103">
        <f>SUM(E324:E335)</f>
        <v>28</v>
      </c>
      <c r="F336" s="103">
        <f>SUM(F324:F335)</f>
        <v>1299</v>
      </c>
      <c r="H336" s="99"/>
    </row>
    <row r="337" spans="7:8" ht="12.75">
      <c r="G337" s="21"/>
      <c r="H337" s="21"/>
    </row>
    <row r="338" ht="12.75">
      <c r="A338" s="105" t="s">
        <v>405</v>
      </c>
    </row>
  </sheetData>
  <mergeCells count="56">
    <mergeCell ref="G3:G4"/>
    <mergeCell ref="H3:H4"/>
    <mergeCell ref="B183:F183"/>
    <mergeCell ref="B143:F143"/>
    <mergeCell ref="B3:D3"/>
    <mergeCell ref="A3:A4"/>
    <mergeCell ref="E3:E4"/>
    <mergeCell ref="F3:F4"/>
    <mergeCell ref="B73:F73"/>
    <mergeCell ref="A52:A53"/>
    <mergeCell ref="F52:F53"/>
    <mergeCell ref="B52:D52"/>
    <mergeCell ref="B51:F51"/>
    <mergeCell ref="A101:A102"/>
    <mergeCell ref="B101:D101"/>
    <mergeCell ref="F101:F102"/>
    <mergeCell ref="A74:A75"/>
    <mergeCell ref="B74:D74"/>
    <mergeCell ref="F74:F75"/>
    <mergeCell ref="E101:E102"/>
    <mergeCell ref="E74:E75"/>
    <mergeCell ref="A144:A145"/>
    <mergeCell ref="B144:D144"/>
    <mergeCell ref="F144:F145"/>
    <mergeCell ref="E184:E185"/>
    <mergeCell ref="E144:E145"/>
    <mergeCell ref="B240:F240"/>
    <mergeCell ref="E241:E242"/>
    <mergeCell ref="A184:A185"/>
    <mergeCell ref="B184:D184"/>
    <mergeCell ref="F184:F185"/>
    <mergeCell ref="B292:F292"/>
    <mergeCell ref="E293:E294"/>
    <mergeCell ref="A241:A242"/>
    <mergeCell ref="B241:D241"/>
    <mergeCell ref="F241:F242"/>
    <mergeCell ref="B1:H1"/>
    <mergeCell ref="B100:F100"/>
    <mergeCell ref="A322:A323"/>
    <mergeCell ref="B322:D322"/>
    <mergeCell ref="F322:F323"/>
    <mergeCell ref="A293:A294"/>
    <mergeCell ref="B293:D293"/>
    <mergeCell ref="B321:F321"/>
    <mergeCell ref="F293:F294"/>
    <mergeCell ref="A269:A270"/>
    <mergeCell ref="E322:E323"/>
    <mergeCell ref="A50:H50"/>
    <mergeCell ref="A227:A228"/>
    <mergeCell ref="B227:D227"/>
    <mergeCell ref="E227:E228"/>
    <mergeCell ref="F227:F228"/>
    <mergeCell ref="B269:D269"/>
    <mergeCell ref="F269:F270"/>
    <mergeCell ref="B268:F268"/>
    <mergeCell ref="E269:E270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Footer>&amp;C&amp;8&amp;P</oddFooter>
  </headerFooter>
  <rowBreaks count="8" manualBreakCount="8">
    <brk id="50" max="255" man="1"/>
    <brk id="72" max="255" man="1"/>
    <brk id="99" max="255" man="1"/>
    <brk id="142" max="255" man="1"/>
    <brk id="182" max="255" man="1"/>
    <brk id="226" max="255" man="1"/>
    <brk id="291" max="255" man="1"/>
    <brk id="32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3"/>
  <sheetViews>
    <sheetView workbookViewId="0" topLeftCell="A1">
      <selection activeCell="A133" sqref="A1:G133"/>
    </sheetView>
  </sheetViews>
  <sheetFormatPr defaultColWidth="9.140625" defaultRowHeight="12.75"/>
  <cols>
    <col min="1" max="1" width="26.421875" style="144" customWidth="1"/>
    <col min="2" max="2" width="9.140625" style="144" customWidth="1"/>
    <col min="3" max="3" width="10.28125" style="144" bestFit="1" customWidth="1"/>
    <col min="4" max="4" width="9.140625" style="144" customWidth="1"/>
    <col min="5" max="5" width="10.421875" style="144" customWidth="1"/>
    <col min="6" max="6" width="7.8515625" style="144" customWidth="1"/>
    <col min="7" max="7" width="12.7109375" style="144" bestFit="1" customWidth="1"/>
    <col min="8" max="16384" width="9.140625" style="144" customWidth="1"/>
  </cols>
  <sheetData>
    <row r="1" spans="1:7" ht="57.75" customHeight="1">
      <c r="A1" s="1" t="s">
        <v>490</v>
      </c>
      <c r="B1" s="430" t="s">
        <v>114</v>
      </c>
      <c r="C1" s="450"/>
      <c r="D1" s="450"/>
      <c r="E1" s="450"/>
      <c r="F1" s="450"/>
      <c r="G1" s="451"/>
    </row>
    <row r="2" ht="11.25" customHeight="1"/>
    <row r="3" spans="1:7" s="155" customFormat="1" ht="27" customHeight="1">
      <c r="A3" s="467" t="s">
        <v>49</v>
      </c>
      <c r="B3" s="432" t="s">
        <v>530</v>
      </c>
      <c r="C3" s="434"/>
      <c r="D3" s="458" t="s">
        <v>531</v>
      </c>
      <c r="E3" s="473"/>
      <c r="F3" s="462" t="s">
        <v>43</v>
      </c>
      <c r="G3" s="443" t="s">
        <v>44</v>
      </c>
    </row>
    <row r="4" spans="1:7" s="155" customFormat="1" ht="33.75" customHeight="1">
      <c r="A4" s="468"/>
      <c r="B4" s="97" t="s">
        <v>42</v>
      </c>
      <c r="C4" s="97" t="s">
        <v>510</v>
      </c>
      <c r="D4" s="97" t="s">
        <v>42</v>
      </c>
      <c r="E4" s="97" t="s">
        <v>510</v>
      </c>
      <c r="F4" s="462"/>
      <c r="G4" s="443"/>
    </row>
    <row r="5" spans="1:9" ht="12.75" customHeight="1">
      <c r="A5" s="3" t="s">
        <v>27</v>
      </c>
      <c r="B5" s="173">
        <f>B40</f>
        <v>4</v>
      </c>
      <c r="C5" s="174">
        <f>C40</f>
        <v>7.25</v>
      </c>
      <c r="D5" s="173">
        <f>D40</f>
        <v>0</v>
      </c>
      <c r="E5" s="174">
        <f>E40</f>
        <v>0</v>
      </c>
      <c r="F5" s="175">
        <f>F40</f>
        <v>4</v>
      </c>
      <c r="G5" s="176">
        <f>F5/$F$14*100</f>
        <v>3.10077519379845</v>
      </c>
      <c r="I5" s="177"/>
    </row>
    <row r="6" spans="1:7" ht="12.75" customHeight="1">
      <c r="A6" s="3" t="s">
        <v>28</v>
      </c>
      <c r="B6" s="173">
        <f>B48</f>
        <v>2</v>
      </c>
      <c r="C6" s="174">
        <f>C48</f>
        <v>8.085</v>
      </c>
      <c r="D6" s="173">
        <f>D48</f>
        <v>1</v>
      </c>
      <c r="E6" s="174">
        <f>E48</f>
        <v>5.25</v>
      </c>
      <c r="F6" s="175">
        <f>F48</f>
        <v>3</v>
      </c>
      <c r="G6" s="176">
        <f aca="true" t="shared" si="0" ref="G6:G14">F6/$F$14*100</f>
        <v>2.3255813953488373</v>
      </c>
    </row>
    <row r="7" spans="1:7" ht="12.75" customHeight="1">
      <c r="A7" s="3" t="s">
        <v>29</v>
      </c>
      <c r="B7" s="173">
        <f>B60</f>
        <v>17</v>
      </c>
      <c r="C7" s="174">
        <f>C60</f>
        <v>8.53</v>
      </c>
      <c r="D7" s="173">
        <f>D60</f>
        <v>1</v>
      </c>
      <c r="E7" s="174">
        <f>E60</f>
        <v>5</v>
      </c>
      <c r="F7" s="175">
        <f>F60</f>
        <v>18</v>
      </c>
      <c r="G7" s="176">
        <f t="shared" si="0"/>
        <v>13.953488372093023</v>
      </c>
    </row>
    <row r="8" spans="1:7" ht="12.75" customHeight="1">
      <c r="A8" s="3" t="s">
        <v>30</v>
      </c>
      <c r="B8" s="173">
        <f>B74</f>
        <v>18</v>
      </c>
      <c r="C8" s="174">
        <f>C74</f>
        <v>8.0525</v>
      </c>
      <c r="D8" s="173">
        <f>D74</f>
        <v>2</v>
      </c>
      <c r="E8" s="174">
        <f>E74</f>
        <v>4.5</v>
      </c>
      <c r="F8" s="175">
        <f>F74</f>
        <v>20</v>
      </c>
      <c r="G8" s="176">
        <f t="shared" si="0"/>
        <v>15.503875968992247</v>
      </c>
    </row>
    <row r="9" spans="1:7" ht="12.75" customHeight="1">
      <c r="A9" s="3" t="s">
        <v>31</v>
      </c>
      <c r="B9" s="173">
        <f>B90</f>
        <v>19</v>
      </c>
      <c r="C9" s="174">
        <f>C90</f>
        <v>8.863</v>
      </c>
      <c r="D9" s="173">
        <f>D90</f>
        <v>1</v>
      </c>
      <c r="E9" s="174">
        <f>E90</f>
        <v>5</v>
      </c>
      <c r="F9" s="175">
        <f>F90</f>
        <v>20</v>
      </c>
      <c r="G9" s="176">
        <f t="shared" si="0"/>
        <v>15.503875968992247</v>
      </c>
    </row>
    <row r="10" spans="1:7" ht="12.75" customHeight="1">
      <c r="A10" s="3" t="s">
        <v>32</v>
      </c>
      <c r="B10" s="173">
        <f>B102</f>
        <v>23</v>
      </c>
      <c r="C10" s="174">
        <f>C102</f>
        <v>8.10909090909091</v>
      </c>
      <c r="D10" s="173">
        <f>D102</f>
        <v>9</v>
      </c>
      <c r="E10" s="174">
        <f>E102</f>
        <v>5.375</v>
      </c>
      <c r="F10" s="175">
        <f>F102</f>
        <v>32</v>
      </c>
      <c r="G10" s="176">
        <f t="shared" si="0"/>
        <v>24.8062015503876</v>
      </c>
    </row>
    <row r="11" spans="1:7" ht="12.75" customHeight="1">
      <c r="A11" s="3" t="s">
        <v>33</v>
      </c>
      <c r="B11" s="173">
        <f>B115</f>
        <v>16</v>
      </c>
      <c r="C11" s="174">
        <f>C115</f>
        <v>8.175714285714287</v>
      </c>
      <c r="D11" s="173">
        <f>D115</f>
        <v>0</v>
      </c>
      <c r="E11" s="174">
        <f>E115</f>
        <v>0</v>
      </c>
      <c r="F11" s="175">
        <f>F115</f>
        <v>16</v>
      </c>
      <c r="G11" s="176">
        <f t="shared" si="0"/>
        <v>12.4031007751938</v>
      </c>
    </row>
    <row r="12" spans="1:7" ht="12.75" customHeight="1">
      <c r="A12" s="3" t="s">
        <v>34</v>
      </c>
      <c r="B12" s="173">
        <f>B126</f>
        <v>7</v>
      </c>
      <c r="C12" s="174">
        <f>C126</f>
        <v>8.666666666666666</v>
      </c>
      <c r="D12" s="173">
        <f>D126</f>
        <v>2</v>
      </c>
      <c r="E12" s="174">
        <f>E126</f>
        <v>5.75</v>
      </c>
      <c r="F12" s="175">
        <f>F126</f>
        <v>9</v>
      </c>
      <c r="G12" s="176">
        <f t="shared" si="0"/>
        <v>6.976744186046512</v>
      </c>
    </row>
    <row r="13" spans="1:7" ht="12.75" customHeight="1">
      <c r="A13" s="3" t="s">
        <v>35</v>
      </c>
      <c r="B13" s="178">
        <f>B133</f>
        <v>7</v>
      </c>
      <c r="C13" s="179">
        <f>C133</f>
        <v>8.32</v>
      </c>
      <c r="D13" s="178">
        <f>D133</f>
        <v>0</v>
      </c>
      <c r="E13" s="179">
        <f>E133</f>
        <v>0</v>
      </c>
      <c r="F13" s="180">
        <f>F133</f>
        <v>7</v>
      </c>
      <c r="G13" s="181">
        <f t="shared" si="0"/>
        <v>5.426356589147287</v>
      </c>
    </row>
    <row r="14" spans="1:7" s="94" customFormat="1" ht="24.75" customHeight="1">
      <c r="A14" s="19" t="s">
        <v>36</v>
      </c>
      <c r="B14" s="12">
        <f>SUM(B5:B13)</f>
        <v>113</v>
      </c>
      <c r="C14" s="191">
        <f>SUM(C5:C13)/9</f>
        <v>8.227996873496872</v>
      </c>
      <c r="D14" s="12">
        <f>SUM(D5:D13)</f>
        <v>16</v>
      </c>
      <c r="E14" s="92">
        <f>SUM(E5:E13)/6</f>
        <v>5.145833333333333</v>
      </c>
      <c r="F14" s="12">
        <f>SUM(F5:F13)</f>
        <v>129</v>
      </c>
      <c r="G14" s="191">
        <f t="shared" si="0"/>
        <v>100</v>
      </c>
    </row>
    <row r="16" spans="1:7" s="122" customFormat="1" ht="32.25" customHeight="1">
      <c r="A16" s="470" t="s">
        <v>88</v>
      </c>
      <c r="B16" s="470"/>
      <c r="C16" s="470"/>
      <c r="D16" s="470"/>
      <c r="E16" s="470"/>
      <c r="F16" s="470"/>
      <c r="G16" s="470"/>
    </row>
    <row r="17" spans="1:7" s="122" customFormat="1" ht="14.25" customHeight="1">
      <c r="A17" s="470" t="s">
        <v>93</v>
      </c>
      <c r="B17" s="470"/>
      <c r="C17" s="470"/>
      <c r="D17" s="470"/>
      <c r="E17" s="470"/>
      <c r="F17" s="470"/>
      <c r="G17" s="470"/>
    </row>
    <row r="18" spans="1:7" s="54" customFormat="1" ht="40.5" customHeight="1">
      <c r="A18" s="471" t="s">
        <v>65</v>
      </c>
      <c r="B18" s="471"/>
      <c r="C18" s="471"/>
      <c r="D18" s="471"/>
      <c r="E18" s="471"/>
      <c r="F18" s="471"/>
      <c r="G18" s="471"/>
    </row>
    <row r="19" spans="1:7" s="54" customFormat="1" ht="57.75" customHeight="1">
      <c r="A19" s="133"/>
      <c r="B19" s="133"/>
      <c r="C19" s="133"/>
      <c r="D19" s="133"/>
      <c r="E19" s="133"/>
      <c r="F19" s="133"/>
      <c r="G19" s="133"/>
    </row>
    <row r="20" spans="1:7" s="54" customFormat="1" ht="24.75" customHeight="1">
      <c r="A20" s="133"/>
      <c r="B20" s="133"/>
      <c r="C20" s="287" t="s">
        <v>500</v>
      </c>
      <c r="D20" s="287" t="s">
        <v>64</v>
      </c>
      <c r="E20" s="133"/>
      <c r="F20" s="133"/>
      <c r="G20" s="133"/>
    </row>
    <row r="21" spans="2:4" ht="12.75">
      <c r="B21" s="3" t="s">
        <v>27</v>
      </c>
      <c r="C21" s="144">
        <v>4</v>
      </c>
      <c r="D21" s="144">
        <v>0</v>
      </c>
    </row>
    <row r="22" spans="2:4" ht="12.75">
      <c r="B22" s="3" t="s">
        <v>28</v>
      </c>
      <c r="C22" s="144">
        <v>2</v>
      </c>
      <c r="D22" s="144">
        <v>1</v>
      </c>
    </row>
    <row r="23" spans="2:4" ht="12.75">
      <c r="B23" s="3" t="s">
        <v>29</v>
      </c>
      <c r="C23" s="144">
        <v>17</v>
      </c>
      <c r="D23" s="144">
        <v>1</v>
      </c>
    </row>
    <row r="24" spans="2:4" ht="12.75">
      <c r="B24" s="3" t="s">
        <v>30</v>
      </c>
      <c r="C24" s="144">
        <v>18</v>
      </c>
      <c r="D24" s="144">
        <v>2</v>
      </c>
    </row>
    <row r="25" spans="2:4" ht="12.75">
      <c r="B25" s="3" t="s">
        <v>31</v>
      </c>
      <c r="C25" s="144">
        <v>19</v>
      </c>
      <c r="D25" s="144">
        <v>1</v>
      </c>
    </row>
    <row r="26" spans="2:4" ht="12.75">
      <c r="B26" s="3" t="s">
        <v>32</v>
      </c>
      <c r="C26" s="144">
        <v>23</v>
      </c>
      <c r="D26" s="144">
        <v>9</v>
      </c>
    </row>
    <row r="27" spans="2:4" ht="12.75">
      <c r="B27" s="3" t="s">
        <v>33</v>
      </c>
      <c r="C27" s="144">
        <v>16</v>
      </c>
      <c r="D27" s="144">
        <v>0</v>
      </c>
    </row>
    <row r="28" spans="2:4" ht="12.75">
      <c r="B28" s="3" t="s">
        <v>34</v>
      </c>
      <c r="C28" s="144">
        <v>7</v>
      </c>
      <c r="D28" s="144">
        <v>2</v>
      </c>
    </row>
    <row r="29" spans="2:4" ht="12.75">
      <c r="B29" s="3" t="s">
        <v>35</v>
      </c>
      <c r="C29" s="144">
        <v>7</v>
      </c>
      <c r="D29" s="144">
        <v>0</v>
      </c>
    </row>
    <row r="34" spans="1:7" ht="72.75" customHeight="1">
      <c r="A34" s="475" t="s">
        <v>84</v>
      </c>
      <c r="B34" s="475"/>
      <c r="C34" s="475"/>
      <c r="D34" s="475"/>
      <c r="E34" s="475"/>
      <c r="F34" s="475"/>
      <c r="G34" s="475"/>
    </row>
    <row r="35" spans="1:7" s="155" customFormat="1" ht="57.75" customHeight="1">
      <c r="A35" s="107" t="s">
        <v>490</v>
      </c>
      <c r="B35" s="424" t="s">
        <v>116</v>
      </c>
      <c r="C35" s="425"/>
      <c r="D35" s="425"/>
      <c r="E35" s="425"/>
      <c r="F35" s="425"/>
      <c r="G35" s="426"/>
    </row>
    <row r="36" spans="1:7" s="155" customFormat="1" ht="27" customHeight="1">
      <c r="A36" s="467" t="s">
        <v>49</v>
      </c>
      <c r="B36" s="474" t="s">
        <v>530</v>
      </c>
      <c r="C36" s="466"/>
      <c r="D36" s="463" t="s">
        <v>531</v>
      </c>
      <c r="E36" s="464"/>
      <c r="F36" s="462" t="s">
        <v>43</v>
      </c>
      <c r="G36" s="443" t="s">
        <v>44</v>
      </c>
    </row>
    <row r="37" spans="1:7" s="155" customFormat="1" ht="33.75" customHeight="1">
      <c r="A37" s="468"/>
      <c r="B37" s="192" t="s">
        <v>42</v>
      </c>
      <c r="C37" s="97" t="s">
        <v>510</v>
      </c>
      <c r="D37" s="97" t="s">
        <v>42</v>
      </c>
      <c r="E37" s="97" t="s">
        <v>510</v>
      </c>
      <c r="F37" s="462"/>
      <c r="G37" s="443"/>
    </row>
    <row r="38" spans="1:7" s="155" customFormat="1" ht="18" customHeight="1">
      <c r="A38" s="168" t="s">
        <v>432</v>
      </c>
      <c r="B38" s="193">
        <v>1</v>
      </c>
      <c r="C38" s="164">
        <v>7</v>
      </c>
      <c r="D38" s="163">
        <v>0</v>
      </c>
      <c r="E38" s="166">
        <v>0</v>
      </c>
      <c r="F38" s="273">
        <f>B38+D38</f>
        <v>1</v>
      </c>
      <c r="G38" s="162">
        <f>F38/$F$40*100</f>
        <v>25</v>
      </c>
    </row>
    <row r="39" spans="1:7" s="155" customFormat="1" ht="15.75" customHeight="1">
      <c r="A39" s="168" t="s">
        <v>27</v>
      </c>
      <c r="B39" s="193">
        <v>3</v>
      </c>
      <c r="C39" s="164">
        <v>7.5</v>
      </c>
      <c r="D39" s="163">
        <v>0</v>
      </c>
      <c r="E39" s="166">
        <v>0</v>
      </c>
      <c r="F39" s="273">
        <f>B39+D39</f>
        <v>3</v>
      </c>
      <c r="G39" s="162">
        <f>F39/$F$40*100</f>
        <v>75</v>
      </c>
    </row>
    <row r="40" spans="1:7" s="21" customFormat="1" ht="21.75" customHeight="1">
      <c r="A40" s="102" t="s">
        <v>50</v>
      </c>
      <c r="B40" s="194">
        <f>SUM(B38:B39)</f>
        <v>4</v>
      </c>
      <c r="C40" s="167">
        <f>SUM(C38:C39)/2</f>
        <v>7.25</v>
      </c>
      <c r="D40" s="165">
        <f>SUM(D38:D39)</f>
        <v>0</v>
      </c>
      <c r="E40" s="165">
        <f>SUM(E38:E39)</f>
        <v>0</v>
      </c>
      <c r="F40" s="165">
        <f>B40+D40</f>
        <v>4</v>
      </c>
      <c r="G40" s="167">
        <f>F40/$F$40*100</f>
        <v>100</v>
      </c>
    </row>
    <row r="43" spans="1:7" s="155" customFormat="1" ht="57.75" customHeight="1">
      <c r="A43" s="107" t="s">
        <v>490</v>
      </c>
      <c r="B43" s="424" t="s">
        <v>115</v>
      </c>
      <c r="C43" s="425"/>
      <c r="D43" s="425"/>
      <c r="E43" s="425"/>
      <c r="F43" s="425"/>
      <c r="G43" s="426"/>
    </row>
    <row r="44" spans="1:7" s="155" customFormat="1" ht="27" customHeight="1">
      <c r="A44" s="467" t="s">
        <v>49</v>
      </c>
      <c r="B44" s="465" t="s">
        <v>530</v>
      </c>
      <c r="C44" s="466"/>
      <c r="D44" s="463" t="s">
        <v>531</v>
      </c>
      <c r="E44" s="464"/>
      <c r="F44" s="462" t="s">
        <v>43</v>
      </c>
      <c r="G44" s="443" t="s">
        <v>44</v>
      </c>
    </row>
    <row r="45" spans="1:7" s="155" customFormat="1" ht="34.5" customHeight="1">
      <c r="A45" s="468"/>
      <c r="B45" s="97" t="s">
        <v>42</v>
      </c>
      <c r="C45" s="97" t="s">
        <v>510</v>
      </c>
      <c r="D45" s="97" t="s">
        <v>42</v>
      </c>
      <c r="E45" s="97" t="s">
        <v>510</v>
      </c>
      <c r="F45" s="462"/>
      <c r="G45" s="443"/>
    </row>
    <row r="46" spans="1:7" s="155" customFormat="1" ht="15.75" customHeight="1">
      <c r="A46" s="148" t="s">
        <v>446</v>
      </c>
      <c r="B46" s="163">
        <v>1</v>
      </c>
      <c r="C46" s="164">
        <v>8</v>
      </c>
      <c r="D46" s="163">
        <v>0</v>
      </c>
      <c r="E46" s="166">
        <v>0</v>
      </c>
      <c r="F46" s="273">
        <f>B46+D46</f>
        <v>1</v>
      </c>
      <c r="G46" s="162">
        <f>F46/$F$48*100</f>
        <v>33.33333333333333</v>
      </c>
    </row>
    <row r="47" spans="1:7" s="155" customFormat="1" ht="15.75" customHeight="1">
      <c r="A47" s="148" t="s">
        <v>28</v>
      </c>
      <c r="B47" s="163">
        <v>1</v>
      </c>
      <c r="C47" s="164">
        <v>8.17</v>
      </c>
      <c r="D47" s="163">
        <v>1</v>
      </c>
      <c r="E47" s="166">
        <v>5.25</v>
      </c>
      <c r="F47" s="273">
        <f>B47+D47</f>
        <v>2</v>
      </c>
      <c r="G47" s="162">
        <f>F47/$F$48*100</f>
        <v>66.66666666666666</v>
      </c>
    </row>
    <row r="48" spans="1:7" s="21" customFormat="1" ht="21.75" customHeight="1">
      <c r="A48" s="102" t="s">
        <v>51</v>
      </c>
      <c r="B48" s="165">
        <f>SUM(B46:B47)</f>
        <v>2</v>
      </c>
      <c r="C48" s="167">
        <f>SUM(C46:C47)/2</f>
        <v>8.085</v>
      </c>
      <c r="D48" s="165">
        <f>SUM(D46:D47)</f>
        <v>1</v>
      </c>
      <c r="E48" s="167">
        <f>SUM(E46:E47)</f>
        <v>5.25</v>
      </c>
      <c r="F48" s="165">
        <f>B48+D48</f>
        <v>3</v>
      </c>
      <c r="G48" s="167">
        <f>F48/$F$48*100</f>
        <v>100</v>
      </c>
    </row>
    <row r="51" spans="1:7" s="155" customFormat="1" ht="57.75" customHeight="1">
      <c r="A51" s="107" t="s">
        <v>490</v>
      </c>
      <c r="B51" s="424" t="s">
        <v>567</v>
      </c>
      <c r="C51" s="425"/>
      <c r="D51" s="425"/>
      <c r="E51" s="425"/>
      <c r="F51" s="425"/>
      <c r="G51" s="426"/>
    </row>
    <row r="52" spans="1:7" s="155" customFormat="1" ht="27" customHeight="1">
      <c r="A52" s="467" t="s">
        <v>49</v>
      </c>
      <c r="B52" s="465" t="s">
        <v>530</v>
      </c>
      <c r="C52" s="466"/>
      <c r="D52" s="463" t="s">
        <v>531</v>
      </c>
      <c r="E52" s="464"/>
      <c r="F52" s="462" t="s">
        <v>43</v>
      </c>
      <c r="G52" s="443" t="s">
        <v>44</v>
      </c>
    </row>
    <row r="53" spans="1:7" s="155" customFormat="1" ht="33.75" customHeight="1">
      <c r="A53" s="468"/>
      <c r="B53" s="97" t="s">
        <v>42</v>
      </c>
      <c r="C53" s="97" t="s">
        <v>510</v>
      </c>
      <c r="D53" s="97" t="s">
        <v>42</v>
      </c>
      <c r="E53" s="97" t="s">
        <v>510</v>
      </c>
      <c r="F53" s="462"/>
      <c r="G53" s="443"/>
    </row>
    <row r="54" spans="1:7" s="155" customFormat="1" ht="15.75" customHeight="1">
      <c r="A54" s="148" t="s">
        <v>461</v>
      </c>
      <c r="B54" s="163">
        <v>1</v>
      </c>
      <c r="C54" s="164">
        <v>8</v>
      </c>
      <c r="D54" s="163">
        <v>1</v>
      </c>
      <c r="E54" s="166">
        <v>5</v>
      </c>
      <c r="F54" s="273">
        <f aca="true" t="shared" si="1" ref="F54:F59">B54+D54</f>
        <v>2</v>
      </c>
      <c r="G54" s="162">
        <f>F54/$F$60*100</f>
        <v>11.11111111111111</v>
      </c>
    </row>
    <row r="55" spans="1:7" s="155" customFormat="1" ht="15.75" customHeight="1">
      <c r="A55" s="148" t="s">
        <v>123</v>
      </c>
      <c r="B55" s="163">
        <v>1</v>
      </c>
      <c r="C55" s="164">
        <v>8</v>
      </c>
      <c r="D55" s="163">
        <v>0</v>
      </c>
      <c r="E55" s="166">
        <v>0</v>
      </c>
      <c r="F55" s="273">
        <f t="shared" si="1"/>
        <v>1</v>
      </c>
      <c r="G55" s="162">
        <f aca="true" t="shared" si="2" ref="G55:G60">F55/$F$60*100</f>
        <v>5.555555555555555</v>
      </c>
    </row>
    <row r="56" spans="1:7" s="155" customFormat="1" ht="15.75" customHeight="1">
      <c r="A56" s="148" t="s">
        <v>13</v>
      </c>
      <c r="B56" s="163">
        <v>3</v>
      </c>
      <c r="C56" s="164">
        <v>9</v>
      </c>
      <c r="D56" s="163">
        <v>0</v>
      </c>
      <c r="E56" s="166">
        <v>0</v>
      </c>
      <c r="F56" s="273">
        <f t="shared" si="1"/>
        <v>3</v>
      </c>
      <c r="G56" s="162">
        <f t="shared" si="2"/>
        <v>16.666666666666664</v>
      </c>
    </row>
    <row r="57" spans="1:7" s="155" customFormat="1" ht="15.75" customHeight="1">
      <c r="A57" s="148" t="s">
        <v>133</v>
      </c>
      <c r="B57" s="163">
        <v>3</v>
      </c>
      <c r="C57" s="164">
        <v>7.83</v>
      </c>
      <c r="D57" s="163">
        <v>0</v>
      </c>
      <c r="E57" s="166">
        <v>0</v>
      </c>
      <c r="F57" s="273">
        <f t="shared" si="1"/>
        <v>3</v>
      </c>
      <c r="G57" s="162">
        <f t="shared" si="2"/>
        <v>16.666666666666664</v>
      </c>
    </row>
    <row r="58" spans="1:7" s="155" customFormat="1" ht="15.75" customHeight="1">
      <c r="A58" s="148" t="s">
        <v>139</v>
      </c>
      <c r="B58" s="163">
        <v>6</v>
      </c>
      <c r="C58" s="164">
        <v>10.35</v>
      </c>
      <c r="D58" s="163">
        <v>0</v>
      </c>
      <c r="E58" s="166">
        <v>0</v>
      </c>
      <c r="F58" s="273">
        <f t="shared" si="1"/>
        <v>6</v>
      </c>
      <c r="G58" s="162">
        <f t="shared" si="2"/>
        <v>33.33333333333333</v>
      </c>
    </row>
    <row r="59" spans="1:7" s="155" customFormat="1" ht="15.75" customHeight="1">
      <c r="A59" s="148" t="s">
        <v>12</v>
      </c>
      <c r="B59" s="163">
        <v>3</v>
      </c>
      <c r="C59" s="164">
        <v>8</v>
      </c>
      <c r="D59" s="163">
        <v>0</v>
      </c>
      <c r="E59" s="166">
        <v>0</v>
      </c>
      <c r="F59" s="273">
        <f t="shared" si="1"/>
        <v>3</v>
      </c>
      <c r="G59" s="162">
        <f t="shared" si="2"/>
        <v>16.666666666666664</v>
      </c>
    </row>
    <row r="60" spans="1:7" s="21" customFormat="1" ht="30.75" customHeight="1">
      <c r="A60" s="118" t="s">
        <v>467</v>
      </c>
      <c r="B60" s="165">
        <f>SUM(B54:B59)</f>
        <v>17</v>
      </c>
      <c r="C60" s="167">
        <f>SUM(C54:C59)/6</f>
        <v>8.53</v>
      </c>
      <c r="D60" s="165">
        <f>SUM(D54:D59)</f>
        <v>1</v>
      </c>
      <c r="E60" s="167">
        <f>SUM(E54:E59)</f>
        <v>5</v>
      </c>
      <c r="F60" s="165">
        <f>SUM(F54:F59)</f>
        <v>18</v>
      </c>
      <c r="G60" s="167">
        <f t="shared" si="2"/>
        <v>100</v>
      </c>
    </row>
    <row r="63" spans="1:7" s="155" customFormat="1" ht="57.75" customHeight="1">
      <c r="A63" s="107" t="s">
        <v>490</v>
      </c>
      <c r="B63" s="424" t="s">
        <v>568</v>
      </c>
      <c r="C63" s="425"/>
      <c r="D63" s="425"/>
      <c r="E63" s="425"/>
      <c r="F63" s="425"/>
      <c r="G63" s="426"/>
    </row>
    <row r="64" spans="1:7" s="155" customFormat="1" ht="27" customHeight="1">
      <c r="A64" s="467" t="s">
        <v>49</v>
      </c>
      <c r="B64" s="465" t="s">
        <v>530</v>
      </c>
      <c r="C64" s="466"/>
      <c r="D64" s="463" t="s">
        <v>531</v>
      </c>
      <c r="E64" s="464"/>
      <c r="F64" s="462" t="s">
        <v>43</v>
      </c>
      <c r="G64" s="443" t="s">
        <v>44</v>
      </c>
    </row>
    <row r="65" spans="1:7" s="155" customFormat="1" ht="33.75" customHeight="1">
      <c r="A65" s="468"/>
      <c r="B65" s="97" t="s">
        <v>42</v>
      </c>
      <c r="C65" s="97" t="s">
        <v>510</v>
      </c>
      <c r="D65" s="97" t="s">
        <v>42</v>
      </c>
      <c r="E65" s="97" t="s">
        <v>510</v>
      </c>
      <c r="F65" s="462"/>
      <c r="G65" s="443"/>
    </row>
    <row r="66" spans="1:7" s="155" customFormat="1" ht="15.75" customHeight="1">
      <c r="A66" s="148" t="s">
        <v>149</v>
      </c>
      <c r="B66" s="163">
        <v>2</v>
      </c>
      <c r="C66" s="164">
        <v>8</v>
      </c>
      <c r="D66" s="163">
        <v>0</v>
      </c>
      <c r="E66" s="166">
        <v>0</v>
      </c>
      <c r="F66" s="273">
        <f>B66+D66</f>
        <v>2</v>
      </c>
      <c r="G66" s="162">
        <f>F66/$F$74*100</f>
        <v>10</v>
      </c>
    </row>
    <row r="67" spans="1:7" s="155" customFormat="1" ht="15.75" customHeight="1">
      <c r="A67" s="148" t="s">
        <v>152</v>
      </c>
      <c r="B67" s="163">
        <v>2</v>
      </c>
      <c r="C67" s="164">
        <v>8</v>
      </c>
      <c r="D67" s="163">
        <v>0</v>
      </c>
      <c r="E67" s="166">
        <v>0</v>
      </c>
      <c r="F67" s="273">
        <f aca="true" t="shared" si="3" ref="F67:F73">B67+D67</f>
        <v>2</v>
      </c>
      <c r="G67" s="162">
        <f aca="true" t="shared" si="4" ref="G67:G74">F67/$F$74*100</f>
        <v>10</v>
      </c>
    </row>
    <row r="68" spans="1:7" s="155" customFormat="1" ht="15.75" customHeight="1">
      <c r="A68" s="148" t="s">
        <v>153</v>
      </c>
      <c r="B68" s="163">
        <v>3</v>
      </c>
      <c r="C68" s="164">
        <v>8.25</v>
      </c>
      <c r="D68" s="163">
        <v>0</v>
      </c>
      <c r="E68" s="166">
        <v>0</v>
      </c>
      <c r="F68" s="273">
        <f t="shared" si="3"/>
        <v>3</v>
      </c>
      <c r="G68" s="162">
        <f t="shared" si="4"/>
        <v>15</v>
      </c>
    </row>
    <row r="69" spans="1:7" s="155" customFormat="1" ht="15.75" customHeight="1">
      <c r="A69" s="148" t="s">
        <v>156</v>
      </c>
      <c r="B69" s="163">
        <v>1</v>
      </c>
      <c r="C69" s="164">
        <v>8.5</v>
      </c>
      <c r="D69" s="163">
        <v>0</v>
      </c>
      <c r="E69" s="166">
        <v>0</v>
      </c>
      <c r="F69" s="273">
        <f t="shared" si="3"/>
        <v>1</v>
      </c>
      <c r="G69" s="162">
        <f t="shared" si="4"/>
        <v>5</v>
      </c>
    </row>
    <row r="70" spans="1:7" s="155" customFormat="1" ht="15.75" customHeight="1">
      <c r="A70" s="148" t="s">
        <v>158</v>
      </c>
      <c r="B70" s="163">
        <v>2</v>
      </c>
      <c r="C70" s="164">
        <v>8</v>
      </c>
      <c r="D70" s="163">
        <v>0</v>
      </c>
      <c r="E70" s="166">
        <v>0</v>
      </c>
      <c r="F70" s="273">
        <f t="shared" si="3"/>
        <v>2</v>
      </c>
      <c r="G70" s="162">
        <f t="shared" si="4"/>
        <v>10</v>
      </c>
    </row>
    <row r="71" spans="1:7" s="155" customFormat="1" ht="15.75" customHeight="1">
      <c r="A71" s="148" t="s">
        <v>30</v>
      </c>
      <c r="B71" s="163">
        <v>4</v>
      </c>
      <c r="C71" s="164">
        <v>8.67</v>
      </c>
      <c r="D71" s="163">
        <v>1</v>
      </c>
      <c r="E71" s="166">
        <v>4</v>
      </c>
      <c r="F71" s="273">
        <f t="shared" si="3"/>
        <v>5</v>
      </c>
      <c r="G71" s="162">
        <f t="shared" si="4"/>
        <v>25</v>
      </c>
    </row>
    <row r="72" spans="1:7" s="155" customFormat="1" ht="15.75" customHeight="1">
      <c r="A72" s="148" t="s">
        <v>175</v>
      </c>
      <c r="B72" s="163">
        <v>1</v>
      </c>
      <c r="C72" s="164">
        <v>8</v>
      </c>
      <c r="D72" s="163">
        <v>1</v>
      </c>
      <c r="E72" s="166">
        <v>5</v>
      </c>
      <c r="F72" s="273">
        <f t="shared" si="3"/>
        <v>2</v>
      </c>
      <c r="G72" s="162">
        <f t="shared" si="4"/>
        <v>10</v>
      </c>
    </row>
    <row r="73" spans="1:7" s="155" customFormat="1" ht="17.25" customHeight="1">
      <c r="A73" s="148" t="s">
        <v>178</v>
      </c>
      <c r="B73" s="163">
        <v>3</v>
      </c>
      <c r="C73" s="164">
        <v>7</v>
      </c>
      <c r="D73" s="163">
        <v>0</v>
      </c>
      <c r="E73" s="166">
        <v>0</v>
      </c>
      <c r="F73" s="273">
        <f t="shared" si="3"/>
        <v>3</v>
      </c>
      <c r="G73" s="162">
        <f t="shared" si="4"/>
        <v>15</v>
      </c>
    </row>
    <row r="74" spans="1:7" s="21" customFormat="1" ht="30.75" customHeight="1">
      <c r="A74" s="118" t="s">
        <v>468</v>
      </c>
      <c r="B74" s="165">
        <f>SUM(B66:B73)</f>
        <v>18</v>
      </c>
      <c r="C74" s="167">
        <f>SUM(C66:C73)/8</f>
        <v>8.0525</v>
      </c>
      <c r="D74" s="165">
        <f>SUM(D66:D73)</f>
        <v>2</v>
      </c>
      <c r="E74" s="167">
        <f>SUM(E66:E73)/2</f>
        <v>4.5</v>
      </c>
      <c r="F74" s="165">
        <f>SUM(F66:F73)</f>
        <v>20</v>
      </c>
      <c r="G74" s="167">
        <f t="shared" si="4"/>
        <v>100</v>
      </c>
    </row>
    <row r="77" spans="1:7" s="155" customFormat="1" ht="57.75" customHeight="1">
      <c r="A77" s="107" t="s">
        <v>490</v>
      </c>
      <c r="B77" s="424" t="s">
        <v>569</v>
      </c>
      <c r="C77" s="425"/>
      <c r="D77" s="425"/>
      <c r="E77" s="425"/>
      <c r="F77" s="425"/>
      <c r="G77" s="426"/>
    </row>
    <row r="78" spans="1:7" s="155" customFormat="1" ht="27" customHeight="1">
      <c r="A78" s="467" t="s">
        <v>49</v>
      </c>
      <c r="B78" s="465" t="s">
        <v>530</v>
      </c>
      <c r="C78" s="466"/>
      <c r="D78" s="463" t="s">
        <v>531</v>
      </c>
      <c r="E78" s="464"/>
      <c r="F78" s="462" t="s">
        <v>43</v>
      </c>
      <c r="G78" s="443" t="s">
        <v>44</v>
      </c>
    </row>
    <row r="79" spans="1:7" s="155" customFormat="1" ht="33.75" customHeight="1">
      <c r="A79" s="468"/>
      <c r="B79" s="97" t="s">
        <v>42</v>
      </c>
      <c r="C79" s="97" t="s">
        <v>510</v>
      </c>
      <c r="D79" s="97" t="s">
        <v>42</v>
      </c>
      <c r="E79" s="97" t="s">
        <v>510</v>
      </c>
      <c r="F79" s="462"/>
      <c r="G79" s="443"/>
    </row>
    <row r="80" spans="1:7" ht="12.75">
      <c r="A80" s="168" t="s">
        <v>287</v>
      </c>
      <c r="B80" s="161">
        <v>3</v>
      </c>
      <c r="C80" s="162">
        <v>8</v>
      </c>
      <c r="D80" s="161">
        <v>0</v>
      </c>
      <c r="E80" s="162">
        <v>0</v>
      </c>
      <c r="F80" s="169">
        <f>B80+D80</f>
        <v>3</v>
      </c>
      <c r="G80" s="162">
        <f>F80/$F$90*100</f>
        <v>15</v>
      </c>
    </row>
    <row r="81" spans="1:7" ht="12.75">
      <c r="A81" s="168" t="s">
        <v>31</v>
      </c>
      <c r="B81" s="161">
        <v>6</v>
      </c>
      <c r="C81" s="162">
        <v>9.63</v>
      </c>
      <c r="D81" s="161">
        <v>1</v>
      </c>
      <c r="E81" s="162">
        <v>5</v>
      </c>
      <c r="F81" s="169">
        <f aca="true" t="shared" si="5" ref="F81:F89">B81+D81</f>
        <v>7</v>
      </c>
      <c r="G81" s="162">
        <f aca="true" t="shared" si="6" ref="G81:G90">F81/$F$90*100</f>
        <v>35</v>
      </c>
    </row>
    <row r="82" spans="1:7" ht="12.75">
      <c r="A82" s="168" t="s">
        <v>281</v>
      </c>
      <c r="B82" s="161">
        <v>1</v>
      </c>
      <c r="C82" s="162">
        <v>9</v>
      </c>
      <c r="D82" s="161">
        <v>0</v>
      </c>
      <c r="E82" s="162">
        <v>0</v>
      </c>
      <c r="F82" s="169">
        <f t="shared" si="5"/>
        <v>1</v>
      </c>
      <c r="G82" s="162">
        <f t="shared" si="6"/>
        <v>5</v>
      </c>
    </row>
    <row r="83" spans="1:7" ht="12.75">
      <c r="A83" s="168" t="s">
        <v>279</v>
      </c>
      <c r="B83" s="161">
        <v>1</v>
      </c>
      <c r="C83" s="162">
        <v>11</v>
      </c>
      <c r="D83" s="161">
        <v>0</v>
      </c>
      <c r="E83" s="162">
        <v>0</v>
      </c>
      <c r="F83" s="169">
        <f t="shared" si="5"/>
        <v>1</v>
      </c>
      <c r="G83" s="162">
        <f t="shared" si="6"/>
        <v>5</v>
      </c>
    </row>
    <row r="84" spans="1:7" ht="12.75">
      <c r="A84" s="168" t="s">
        <v>180</v>
      </c>
      <c r="B84" s="161">
        <v>2</v>
      </c>
      <c r="C84" s="162">
        <v>10</v>
      </c>
      <c r="D84" s="161">
        <v>0</v>
      </c>
      <c r="E84" s="162">
        <v>0</v>
      </c>
      <c r="F84" s="169">
        <f t="shared" si="5"/>
        <v>2</v>
      </c>
      <c r="G84" s="162">
        <f t="shared" si="6"/>
        <v>10</v>
      </c>
    </row>
    <row r="85" spans="1:7" ht="12.75">
      <c r="A85" s="168" t="s">
        <v>181</v>
      </c>
      <c r="B85" s="161">
        <v>1</v>
      </c>
      <c r="C85" s="162">
        <v>8</v>
      </c>
      <c r="D85" s="161">
        <v>0</v>
      </c>
      <c r="E85" s="162">
        <v>0</v>
      </c>
      <c r="F85" s="169">
        <f t="shared" si="5"/>
        <v>1</v>
      </c>
      <c r="G85" s="162">
        <f t="shared" si="6"/>
        <v>5</v>
      </c>
    </row>
    <row r="86" spans="1:7" ht="12.75">
      <c r="A86" s="168" t="s">
        <v>269</v>
      </c>
      <c r="B86" s="161">
        <v>2</v>
      </c>
      <c r="C86" s="162">
        <v>7.5</v>
      </c>
      <c r="D86" s="161">
        <v>0</v>
      </c>
      <c r="E86" s="162">
        <v>0</v>
      </c>
      <c r="F86" s="169">
        <f t="shared" si="5"/>
        <v>2</v>
      </c>
      <c r="G86" s="162">
        <f t="shared" si="6"/>
        <v>10</v>
      </c>
    </row>
    <row r="87" spans="1:7" ht="12.75">
      <c r="A87" s="168" t="s">
        <v>258</v>
      </c>
      <c r="B87" s="161">
        <v>1</v>
      </c>
      <c r="C87" s="162">
        <v>8.5</v>
      </c>
      <c r="D87" s="161">
        <v>0</v>
      </c>
      <c r="E87" s="162">
        <v>0</v>
      </c>
      <c r="F87" s="169">
        <f t="shared" si="5"/>
        <v>1</v>
      </c>
      <c r="G87" s="162">
        <f t="shared" si="6"/>
        <v>5</v>
      </c>
    </row>
    <row r="88" spans="1:7" ht="12.75">
      <c r="A88" s="168" t="s">
        <v>257</v>
      </c>
      <c r="B88" s="161">
        <v>1</v>
      </c>
      <c r="C88" s="162">
        <v>9</v>
      </c>
      <c r="D88" s="161">
        <v>0</v>
      </c>
      <c r="E88" s="162">
        <v>0</v>
      </c>
      <c r="F88" s="169">
        <f t="shared" si="5"/>
        <v>1</v>
      </c>
      <c r="G88" s="162">
        <f t="shared" si="6"/>
        <v>5</v>
      </c>
    </row>
    <row r="89" spans="1:7" ht="12.75">
      <c r="A89" s="168" t="s">
        <v>554</v>
      </c>
      <c r="B89" s="161">
        <v>1</v>
      </c>
      <c r="C89" s="162">
        <v>8</v>
      </c>
      <c r="D89" s="161">
        <v>0</v>
      </c>
      <c r="E89" s="162">
        <v>0</v>
      </c>
      <c r="F89" s="169">
        <f t="shared" si="5"/>
        <v>1</v>
      </c>
      <c r="G89" s="162">
        <f t="shared" si="6"/>
        <v>5</v>
      </c>
    </row>
    <row r="90" spans="1:7" s="21" customFormat="1" ht="21.75" customHeight="1">
      <c r="A90" s="118" t="s">
        <v>469</v>
      </c>
      <c r="B90" s="165">
        <f>SUM(B80:B89)</f>
        <v>19</v>
      </c>
      <c r="C90" s="167">
        <f>SUM(C80:C89)/10</f>
        <v>8.863</v>
      </c>
      <c r="D90" s="165">
        <f>SUM(D80:D89)</f>
        <v>1</v>
      </c>
      <c r="E90" s="167">
        <f>SUM(E80:E89)</f>
        <v>5</v>
      </c>
      <c r="F90" s="165">
        <f>SUM(F80:F89)</f>
        <v>20</v>
      </c>
      <c r="G90" s="167">
        <f t="shared" si="6"/>
        <v>100</v>
      </c>
    </row>
    <row r="93" spans="1:7" s="155" customFormat="1" ht="57.75" customHeight="1">
      <c r="A93" s="107" t="s">
        <v>490</v>
      </c>
      <c r="B93" s="424" t="s">
        <v>237</v>
      </c>
      <c r="C93" s="425"/>
      <c r="D93" s="425"/>
      <c r="E93" s="425"/>
      <c r="F93" s="425"/>
      <c r="G93" s="426"/>
    </row>
    <row r="94" spans="1:7" s="155" customFormat="1" ht="27" customHeight="1">
      <c r="A94" s="467" t="s">
        <v>49</v>
      </c>
      <c r="B94" s="465" t="s">
        <v>530</v>
      </c>
      <c r="C94" s="466"/>
      <c r="D94" s="463" t="s">
        <v>531</v>
      </c>
      <c r="E94" s="464"/>
      <c r="F94" s="462" t="s">
        <v>43</v>
      </c>
      <c r="G94" s="443" t="s">
        <v>44</v>
      </c>
    </row>
    <row r="95" spans="1:7" s="155" customFormat="1" ht="33.75" customHeight="1">
      <c r="A95" s="468"/>
      <c r="B95" s="97" t="s">
        <v>42</v>
      </c>
      <c r="C95" s="97" t="s">
        <v>510</v>
      </c>
      <c r="D95" s="97" t="s">
        <v>42</v>
      </c>
      <c r="E95" s="97" t="s">
        <v>510</v>
      </c>
      <c r="F95" s="462"/>
      <c r="G95" s="443"/>
    </row>
    <row r="96" spans="1:7" ht="12.75">
      <c r="A96" s="168" t="s">
        <v>343</v>
      </c>
      <c r="B96" s="161">
        <v>1</v>
      </c>
      <c r="C96" s="162">
        <v>7.5</v>
      </c>
      <c r="D96" s="161">
        <v>2</v>
      </c>
      <c r="E96" s="162">
        <v>5.5</v>
      </c>
      <c r="F96" s="169">
        <f>B96+D96</f>
        <v>3</v>
      </c>
      <c r="G96" s="162">
        <f>F96/$F$102*100</f>
        <v>9.375</v>
      </c>
    </row>
    <row r="97" spans="1:7" ht="12.75">
      <c r="A97" s="168" t="s">
        <v>344</v>
      </c>
      <c r="B97" s="161">
        <v>0</v>
      </c>
      <c r="C97" s="162">
        <v>0</v>
      </c>
      <c r="D97" s="161">
        <v>2</v>
      </c>
      <c r="E97" s="162">
        <v>5</v>
      </c>
      <c r="F97" s="169">
        <f aca="true" t="shared" si="7" ref="F97:F102">B97+D97</f>
        <v>2</v>
      </c>
      <c r="G97" s="162">
        <f aca="true" t="shared" si="8" ref="G97:G102">F97/$F$102*100</f>
        <v>6.25</v>
      </c>
    </row>
    <row r="98" spans="1:7" ht="12.75">
      <c r="A98" s="168" t="s">
        <v>346</v>
      </c>
      <c r="B98" s="161">
        <v>1</v>
      </c>
      <c r="C98" s="162">
        <v>8</v>
      </c>
      <c r="D98" s="161">
        <v>2</v>
      </c>
      <c r="E98" s="162">
        <v>6</v>
      </c>
      <c r="F98" s="169">
        <f t="shared" si="7"/>
        <v>3</v>
      </c>
      <c r="G98" s="162">
        <f t="shared" si="8"/>
        <v>9.375</v>
      </c>
    </row>
    <row r="99" spans="1:7" ht="12.75">
      <c r="A99" s="168" t="s">
        <v>32</v>
      </c>
      <c r="B99" s="161">
        <v>19</v>
      </c>
      <c r="C99" s="162">
        <v>9.045454545454545</v>
      </c>
      <c r="D99" s="161">
        <v>3</v>
      </c>
      <c r="E99" s="162">
        <v>5</v>
      </c>
      <c r="F99" s="169">
        <f t="shared" si="7"/>
        <v>22</v>
      </c>
      <c r="G99" s="162">
        <f t="shared" si="8"/>
        <v>68.75</v>
      </c>
    </row>
    <row r="100" spans="1:7" ht="12.75">
      <c r="A100" s="168" t="s">
        <v>349</v>
      </c>
      <c r="B100" s="161">
        <v>1</v>
      </c>
      <c r="C100" s="162">
        <v>8</v>
      </c>
      <c r="D100" s="161">
        <v>0</v>
      </c>
      <c r="E100" s="162">
        <v>0</v>
      </c>
      <c r="F100" s="169">
        <f t="shared" si="7"/>
        <v>1</v>
      </c>
      <c r="G100" s="162">
        <f t="shared" si="8"/>
        <v>3.125</v>
      </c>
    </row>
    <row r="101" spans="1:7" ht="12.75">
      <c r="A101" s="168" t="s">
        <v>335</v>
      </c>
      <c r="B101" s="161">
        <v>1</v>
      </c>
      <c r="C101" s="162">
        <v>8</v>
      </c>
      <c r="D101" s="161">
        <v>0</v>
      </c>
      <c r="E101" s="162">
        <v>0</v>
      </c>
      <c r="F101" s="169">
        <f t="shared" si="7"/>
        <v>1</v>
      </c>
      <c r="G101" s="162">
        <f t="shared" si="8"/>
        <v>3.125</v>
      </c>
    </row>
    <row r="102" spans="1:7" s="21" customFormat="1" ht="30" customHeight="1">
      <c r="A102" s="118" t="s">
        <v>470</v>
      </c>
      <c r="B102" s="165">
        <f>SUM(B96:B101)</f>
        <v>23</v>
      </c>
      <c r="C102" s="167">
        <f>(SUM(C96:C101)/5)</f>
        <v>8.10909090909091</v>
      </c>
      <c r="D102" s="165">
        <f>SUM(D96:D101)</f>
        <v>9</v>
      </c>
      <c r="E102" s="167">
        <f>(SUM(E96:E101)/4)</f>
        <v>5.375</v>
      </c>
      <c r="F102" s="165">
        <f t="shared" si="7"/>
        <v>32</v>
      </c>
      <c r="G102" s="167">
        <f t="shared" si="8"/>
        <v>100</v>
      </c>
    </row>
    <row r="105" spans="1:7" s="155" customFormat="1" ht="57.75" customHeight="1">
      <c r="A105" s="107" t="s">
        <v>490</v>
      </c>
      <c r="B105" s="424" t="s">
        <v>238</v>
      </c>
      <c r="C105" s="425"/>
      <c r="D105" s="425"/>
      <c r="E105" s="425"/>
      <c r="F105" s="425"/>
      <c r="G105" s="426"/>
    </row>
    <row r="106" spans="1:7" s="155" customFormat="1" ht="27" customHeight="1">
      <c r="A106" s="467" t="s">
        <v>49</v>
      </c>
      <c r="B106" s="465" t="s">
        <v>530</v>
      </c>
      <c r="C106" s="466"/>
      <c r="D106" s="463" t="s">
        <v>531</v>
      </c>
      <c r="E106" s="464"/>
      <c r="F106" s="462" t="s">
        <v>43</v>
      </c>
      <c r="G106" s="443" t="s">
        <v>44</v>
      </c>
    </row>
    <row r="107" spans="1:7" s="155" customFormat="1" ht="33.75" customHeight="1">
      <c r="A107" s="468"/>
      <c r="B107" s="97" t="s">
        <v>42</v>
      </c>
      <c r="C107" s="97" t="s">
        <v>510</v>
      </c>
      <c r="D107" s="97" t="s">
        <v>42</v>
      </c>
      <c r="E107" s="97" t="s">
        <v>510</v>
      </c>
      <c r="F107" s="462"/>
      <c r="G107" s="443"/>
    </row>
    <row r="108" spans="1:7" ht="12.75">
      <c r="A108" s="168" t="s">
        <v>182</v>
      </c>
      <c r="B108" s="161">
        <v>1</v>
      </c>
      <c r="C108" s="162">
        <v>8</v>
      </c>
      <c r="D108" s="161">
        <v>0</v>
      </c>
      <c r="E108" s="162">
        <v>0</v>
      </c>
      <c r="F108" s="169">
        <f>B108+D108</f>
        <v>1</v>
      </c>
      <c r="G108" s="162">
        <f>F108/$F$115*100</f>
        <v>6.25</v>
      </c>
    </row>
    <row r="109" spans="1:7" ht="12.75">
      <c r="A109" s="168" t="s">
        <v>183</v>
      </c>
      <c r="B109" s="161">
        <v>1</v>
      </c>
      <c r="C109" s="162">
        <v>8</v>
      </c>
      <c r="D109" s="161">
        <v>0</v>
      </c>
      <c r="E109" s="162">
        <v>0</v>
      </c>
      <c r="F109" s="169">
        <f aca="true" t="shared" si="9" ref="F109:F114">B109+D109</f>
        <v>1</v>
      </c>
      <c r="G109" s="162">
        <f aca="true" t="shared" si="10" ref="G109:G115">F109/$F$115*100</f>
        <v>6.25</v>
      </c>
    </row>
    <row r="110" spans="1:7" ht="12.75">
      <c r="A110" s="168" t="s">
        <v>184</v>
      </c>
      <c r="B110" s="161">
        <v>2</v>
      </c>
      <c r="C110" s="162">
        <v>8</v>
      </c>
      <c r="D110" s="161">
        <v>0</v>
      </c>
      <c r="E110" s="162">
        <v>0</v>
      </c>
      <c r="F110" s="169">
        <f t="shared" si="9"/>
        <v>2</v>
      </c>
      <c r="G110" s="162">
        <f t="shared" si="10"/>
        <v>12.5</v>
      </c>
    </row>
    <row r="111" spans="1:7" ht="12.75">
      <c r="A111" s="168" t="s">
        <v>516</v>
      </c>
      <c r="B111" s="161">
        <v>5</v>
      </c>
      <c r="C111" s="162">
        <v>8.56</v>
      </c>
      <c r="D111" s="161">
        <v>0</v>
      </c>
      <c r="E111" s="162">
        <v>0</v>
      </c>
      <c r="F111" s="169">
        <f t="shared" si="9"/>
        <v>5</v>
      </c>
      <c r="G111" s="162">
        <f t="shared" si="10"/>
        <v>31.25</v>
      </c>
    </row>
    <row r="112" spans="1:7" ht="12.75">
      <c r="A112" s="168" t="s">
        <v>515</v>
      </c>
      <c r="B112" s="161">
        <v>1</v>
      </c>
      <c r="C112" s="162">
        <v>7</v>
      </c>
      <c r="D112" s="161">
        <v>0</v>
      </c>
      <c r="E112" s="162">
        <v>0</v>
      </c>
      <c r="F112" s="169">
        <f t="shared" si="9"/>
        <v>1</v>
      </c>
      <c r="G112" s="162">
        <f t="shared" si="10"/>
        <v>6.25</v>
      </c>
    </row>
    <row r="113" spans="1:7" ht="12.75">
      <c r="A113" s="168" t="s">
        <v>33</v>
      </c>
      <c r="B113" s="161">
        <v>5</v>
      </c>
      <c r="C113" s="162">
        <v>9.67</v>
      </c>
      <c r="D113" s="161">
        <v>0</v>
      </c>
      <c r="E113" s="162">
        <v>0</v>
      </c>
      <c r="F113" s="169">
        <f t="shared" si="9"/>
        <v>5</v>
      </c>
      <c r="G113" s="162">
        <f t="shared" si="10"/>
        <v>31.25</v>
      </c>
    </row>
    <row r="114" spans="1:7" ht="12.75">
      <c r="A114" s="168" t="s">
        <v>185</v>
      </c>
      <c r="B114" s="161">
        <v>1</v>
      </c>
      <c r="C114" s="162">
        <v>8</v>
      </c>
      <c r="D114" s="161">
        <v>0</v>
      </c>
      <c r="E114" s="162">
        <v>0</v>
      </c>
      <c r="F114" s="169">
        <f t="shared" si="9"/>
        <v>1</v>
      </c>
      <c r="G114" s="162">
        <f t="shared" si="10"/>
        <v>6.25</v>
      </c>
    </row>
    <row r="115" spans="1:7" s="21" customFormat="1" ht="30" customHeight="1">
      <c r="A115" s="118" t="s">
        <v>402</v>
      </c>
      <c r="B115" s="165">
        <f>SUM(B108:B114)</f>
        <v>16</v>
      </c>
      <c r="C115" s="167">
        <f>SUM(C108:C114)/7</f>
        <v>8.175714285714287</v>
      </c>
      <c r="D115" s="165">
        <f>SUM(D108:D114)</f>
        <v>0</v>
      </c>
      <c r="E115" s="167">
        <f>SUM(E108:E114)</f>
        <v>0</v>
      </c>
      <c r="F115" s="165">
        <f>SUM(F108:F114)</f>
        <v>16</v>
      </c>
      <c r="G115" s="167">
        <f t="shared" si="10"/>
        <v>100</v>
      </c>
    </row>
    <row r="118" spans="1:7" s="155" customFormat="1" ht="57.75" customHeight="1">
      <c r="A118" s="107" t="s">
        <v>490</v>
      </c>
      <c r="B118" s="424" t="s">
        <v>239</v>
      </c>
      <c r="C118" s="425"/>
      <c r="D118" s="425"/>
      <c r="E118" s="425"/>
      <c r="F118" s="425"/>
      <c r="G118" s="426"/>
    </row>
    <row r="119" spans="1:7" s="155" customFormat="1" ht="27" customHeight="1">
      <c r="A119" s="467" t="s">
        <v>49</v>
      </c>
      <c r="B119" s="465" t="s">
        <v>530</v>
      </c>
      <c r="C119" s="466"/>
      <c r="D119" s="463" t="s">
        <v>531</v>
      </c>
      <c r="E119" s="464"/>
      <c r="F119" s="462" t="s">
        <v>43</v>
      </c>
      <c r="G119" s="443" t="s">
        <v>44</v>
      </c>
    </row>
    <row r="120" spans="1:7" s="155" customFormat="1" ht="33.75" customHeight="1">
      <c r="A120" s="468"/>
      <c r="B120" s="97" t="s">
        <v>42</v>
      </c>
      <c r="C120" s="97" t="s">
        <v>510</v>
      </c>
      <c r="D120" s="97" t="s">
        <v>42</v>
      </c>
      <c r="E120" s="97" t="s">
        <v>510</v>
      </c>
      <c r="F120" s="462"/>
      <c r="G120" s="443"/>
    </row>
    <row r="121" spans="1:7" ht="12.75">
      <c r="A121" s="168" t="s">
        <v>186</v>
      </c>
      <c r="B121" s="161">
        <v>0</v>
      </c>
      <c r="C121" s="162">
        <v>0</v>
      </c>
      <c r="D121" s="161">
        <v>1</v>
      </c>
      <c r="E121" s="162">
        <v>5</v>
      </c>
      <c r="F121" s="169">
        <f aca="true" t="shared" si="11" ref="F121:F126">B121+D121</f>
        <v>1</v>
      </c>
      <c r="G121" s="162">
        <f aca="true" t="shared" si="12" ref="G121:G126">F121/$F$126*100</f>
        <v>11.11111111111111</v>
      </c>
    </row>
    <row r="122" spans="1:7" ht="12.75">
      <c r="A122" s="168" t="s">
        <v>326</v>
      </c>
      <c r="B122" s="161">
        <v>2</v>
      </c>
      <c r="C122" s="162">
        <v>10</v>
      </c>
      <c r="D122" s="161">
        <v>0</v>
      </c>
      <c r="E122" s="162">
        <v>0</v>
      </c>
      <c r="F122" s="169">
        <f t="shared" si="11"/>
        <v>2</v>
      </c>
      <c r="G122" s="162">
        <f t="shared" si="12"/>
        <v>22.22222222222222</v>
      </c>
    </row>
    <row r="123" spans="1:7" ht="12.75">
      <c r="A123" s="168" t="s">
        <v>324</v>
      </c>
      <c r="B123" s="161">
        <v>3</v>
      </c>
      <c r="C123" s="182" t="s">
        <v>553</v>
      </c>
      <c r="D123" s="161">
        <v>0</v>
      </c>
      <c r="E123" s="162">
        <v>0</v>
      </c>
      <c r="F123" s="169">
        <f t="shared" si="11"/>
        <v>3</v>
      </c>
      <c r="G123" s="162">
        <f t="shared" si="12"/>
        <v>33.33333333333333</v>
      </c>
    </row>
    <row r="124" spans="1:7" ht="12.75">
      <c r="A124" s="168" t="s">
        <v>379</v>
      </c>
      <c r="B124" s="161">
        <v>1</v>
      </c>
      <c r="C124" s="162">
        <v>7</v>
      </c>
      <c r="D124" s="161">
        <v>0</v>
      </c>
      <c r="E124" s="162">
        <v>0</v>
      </c>
      <c r="F124" s="169">
        <f t="shared" si="11"/>
        <v>1</v>
      </c>
      <c r="G124" s="162">
        <f t="shared" si="12"/>
        <v>11.11111111111111</v>
      </c>
    </row>
    <row r="125" spans="1:7" ht="12.75">
      <c r="A125" s="168" t="s">
        <v>378</v>
      </c>
      <c r="B125" s="161">
        <v>1</v>
      </c>
      <c r="C125" s="162">
        <v>9</v>
      </c>
      <c r="D125" s="161">
        <v>1</v>
      </c>
      <c r="E125" s="162">
        <v>6.5</v>
      </c>
      <c r="F125" s="169">
        <f t="shared" si="11"/>
        <v>2</v>
      </c>
      <c r="G125" s="162">
        <f t="shared" si="12"/>
        <v>22.22222222222222</v>
      </c>
    </row>
    <row r="126" spans="1:7" s="21" customFormat="1" ht="30" customHeight="1">
      <c r="A126" s="118" t="s">
        <v>98</v>
      </c>
      <c r="B126" s="165">
        <f>SUM(B121:B125)</f>
        <v>7</v>
      </c>
      <c r="C126" s="167">
        <f>SUM(C121:C125)/3</f>
        <v>8.666666666666666</v>
      </c>
      <c r="D126" s="165">
        <f>SUM(D121:D125)</f>
        <v>2</v>
      </c>
      <c r="E126" s="167">
        <f>SUM(E121:E125)/2</f>
        <v>5.75</v>
      </c>
      <c r="F126" s="165">
        <f t="shared" si="11"/>
        <v>9</v>
      </c>
      <c r="G126" s="167">
        <f t="shared" si="12"/>
        <v>100</v>
      </c>
    </row>
    <row r="129" spans="1:7" s="155" customFormat="1" ht="57.75" customHeight="1">
      <c r="A129" s="107" t="s">
        <v>490</v>
      </c>
      <c r="B129" s="424" t="s">
        <v>240</v>
      </c>
      <c r="C129" s="425"/>
      <c r="D129" s="425"/>
      <c r="E129" s="425"/>
      <c r="F129" s="425"/>
      <c r="G129" s="426"/>
    </row>
    <row r="130" spans="1:7" s="155" customFormat="1" ht="27" customHeight="1">
      <c r="A130" s="467" t="s">
        <v>49</v>
      </c>
      <c r="B130" s="465" t="s">
        <v>530</v>
      </c>
      <c r="C130" s="466"/>
      <c r="D130" s="463" t="s">
        <v>531</v>
      </c>
      <c r="E130" s="464"/>
      <c r="F130" s="462" t="s">
        <v>43</v>
      </c>
      <c r="G130" s="443" t="s">
        <v>44</v>
      </c>
    </row>
    <row r="131" spans="1:7" s="155" customFormat="1" ht="33.75" customHeight="1">
      <c r="A131" s="468"/>
      <c r="B131" s="97" t="s">
        <v>42</v>
      </c>
      <c r="C131" s="97" t="s">
        <v>510</v>
      </c>
      <c r="D131" s="97" t="s">
        <v>42</v>
      </c>
      <c r="E131" s="97" t="s">
        <v>510</v>
      </c>
      <c r="F131" s="462"/>
      <c r="G131" s="443"/>
    </row>
    <row r="132" spans="1:7" ht="12.75">
      <c r="A132" s="168" t="s">
        <v>35</v>
      </c>
      <c r="B132" s="161">
        <v>7</v>
      </c>
      <c r="C132" s="162">
        <v>8.32</v>
      </c>
      <c r="D132" s="161">
        <v>0</v>
      </c>
      <c r="E132" s="162">
        <v>0</v>
      </c>
      <c r="F132" s="169">
        <f>B132+D132</f>
        <v>7</v>
      </c>
      <c r="G132" s="170">
        <v>100</v>
      </c>
    </row>
    <row r="133" spans="1:7" s="21" customFormat="1" ht="30" customHeight="1">
      <c r="A133" s="118" t="s">
        <v>404</v>
      </c>
      <c r="B133" s="165">
        <f>SUM(B132)</f>
        <v>7</v>
      </c>
      <c r="C133" s="167">
        <f>SUM(C132)</f>
        <v>8.32</v>
      </c>
      <c r="D133" s="165">
        <f>SUM(D132)</f>
        <v>0</v>
      </c>
      <c r="E133" s="167">
        <f>SUM(E132)</f>
        <v>0</v>
      </c>
      <c r="F133" s="165">
        <f>SUM(F132)</f>
        <v>7</v>
      </c>
      <c r="G133" s="167">
        <v>100</v>
      </c>
    </row>
  </sheetData>
  <mergeCells count="64">
    <mergeCell ref="B118:G118"/>
    <mergeCell ref="B129:G129"/>
    <mergeCell ref="B63:G63"/>
    <mergeCell ref="B77:G77"/>
    <mergeCell ref="B93:G93"/>
    <mergeCell ref="B105:G105"/>
    <mergeCell ref="G78:G79"/>
    <mergeCell ref="G106:G107"/>
    <mergeCell ref="G94:G95"/>
    <mergeCell ref="G64:G65"/>
    <mergeCell ref="A16:G16"/>
    <mergeCell ref="A18:G18"/>
    <mergeCell ref="A17:G17"/>
    <mergeCell ref="A36:A37"/>
    <mergeCell ref="B36:C36"/>
    <mergeCell ref="B35:G35"/>
    <mergeCell ref="A34:G34"/>
    <mergeCell ref="A3:A4"/>
    <mergeCell ref="B3:C3"/>
    <mergeCell ref="F3:F4"/>
    <mergeCell ref="B1:G1"/>
    <mergeCell ref="G3:G4"/>
    <mergeCell ref="D3:E3"/>
    <mergeCell ref="F52:F53"/>
    <mergeCell ref="G52:G53"/>
    <mergeCell ref="G44:G45"/>
    <mergeCell ref="D36:E36"/>
    <mergeCell ref="F36:F37"/>
    <mergeCell ref="B43:G43"/>
    <mergeCell ref="B51:G51"/>
    <mergeCell ref="G36:G37"/>
    <mergeCell ref="A44:A45"/>
    <mergeCell ref="B44:C44"/>
    <mergeCell ref="D44:E44"/>
    <mergeCell ref="F44:F45"/>
    <mergeCell ref="A52:A53"/>
    <mergeCell ref="B52:C52"/>
    <mergeCell ref="D52:E52"/>
    <mergeCell ref="A78:A79"/>
    <mergeCell ref="B78:C78"/>
    <mergeCell ref="D78:E78"/>
    <mergeCell ref="F78:F79"/>
    <mergeCell ref="A64:A65"/>
    <mergeCell ref="B64:C64"/>
    <mergeCell ref="D64:E64"/>
    <mergeCell ref="F64:F65"/>
    <mergeCell ref="G130:G131"/>
    <mergeCell ref="A106:A107"/>
    <mergeCell ref="B106:C106"/>
    <mergeCell ref="D106:E106"/>
    <mergeCell ref="F106:F107"/>
    <mergeCell ref="G119:G120"/>
    <mergeCell ref="A119:A120"/>
    <mergeCell ref="B119:C119"/>
    <mergeCell ref="D119:E119"/>
    <mergeCell ref="F119:F120"/>
    <mergeCell ref="A130:A131"/>
    <mergeCell ref="B130:C130"/>
    <mergeCell ref="D130:E130"/>
    <mergeCell ref="F130:F131"/>
    <mergeCell ref="A94:A95"/>
    <mergeCell ref="B94:C94"/>
    <mergeCell ref="D94:E94"/>
    <mergeCell ref="F94:F95"/>
  </mergeCells>
  <printOptions/>
  <pageMargins left="0.75" right="0.75" top="1" bottom="1" header="0.5" footer="0.5"/>
  <pageSetup horizontalDpi="600" verticalDpi="600" orientation="portrait" paperSize="9" r:id="rId2"/>
  <rowBreaks count="4" manualBreakCount="4">
    <brk id="34" max="255" man="1"/>
    <brk id="62" max="255" man="1"/>
    <brk id="92" max="255" man="1"/>
    <brk id="117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7"/>
  <sheetViews>
    <sheetView workbookViewId="0" topLeftCell="A1">
      <selection activeCell="A287" sqref="A1:F287"/>
    </sheetView>
  </sheetViews>
  <sheetFormatPr defaultColWidth="9.140625" defaultRowHeight="12.75"/>
  <cols>
    <col min="1" max="1" width="22.140625" style="24" customWidth="1"/>
    <col min="2" max="3" width="12.8515625" style="24" customWidth="1"/>
    <col min="4" max="4" width="12.421875" style="24" customWidth="1"/>
    <col min="5" max="5" width="9.140625" style="24" customWidth="1"/>
    <col min="6" max="6" width="11.00390625" style="24" customWidth="1"/>
    <col min="7" max="16384" width="9.140625" style="24" customWidth="1"/>
  </cols>
  <sheetData>
    <row r="1" spans="1:6" s="2" customFormat="1" ht="63" customHeight="1">
      <c r="A1" s="11" t="s">
        <v>524</v>
      </c>
      <c r="B1" s="476" t="s">
        <v>480</v>
      </c>
      <c r="C1" s="477"/>
      <c r="D1" s="477"/>
      <c r="E1" s="477"/>
      <c r="F1" s="478"/>
    </row>
    <row r="3" spans="1:6" s="13" customFormat="1" ht="60.75" customHeight="1">
      <c r="A3" s="19" t="s">
        <v>410</v>
      </c>
      <c r="B3" s="20" t="s">
        <v>200</v>
      </c>
      <c r="C3" s="20" t="s">
        <v>297</v>
      </c>
      <c r="D3" s="20" t="s">
        <v>407</v>
      </c>
      <c r="E3" s="20" t="s">
        <v>408</v>
      </c>
      <c r="F3" s="20" t="s">
        <v>409</v>
      </c>
    </row>
    <row r="4" spans="1:6" s="13" customFormat="1" ht="12.75">
      <c r="A4" s="289" t="s">
        <v>27</v>
      </c>
      <c r="B4" s="260">
        <f>B37</f>
        <v>7762</v>
      </c>
      <c r="C4" s="261">
        <f>C37</f>
        <v>209.78378378378378</v>
      </c>
      <c r="D4" s="260">
        <f>D37</f>
        <v>397</v>
      </c>
      <c r="E4" s="261">
        <f>E37</f>
        <v>10.72972972972973</v>
      </c>
      <c r="F4" s="262">
        <f>F37</f>
        <v>37</v>
      </c>
    </row>
    <row r="5" spans="1:6" s="13" customFormat="1" ht="12.75">
      <c r="A5" s="289" t="s">
        <v>28</v>
      </c>
      <c r="B5" s="260">
        <f>B62</f>
        <v>10599</v>
      </c>
      <c r="C5" s="261">
        <f>C62</f>
        <v>207.8235294117647</v>
      </c>
      <c r="D5" s="260">
        <f>D62</f>
        <v>536</v>
      </c>
      <c r="E5" s="261">
        <f>E62</f>
        <v>10.509803921568627</v>
      </c>
      <c r="F5" s="262">
        <f>F62</f>
        <v>51</v>
      </c>
    </row>
    <row r="6" spans="1:6" s="13" customFormat="1" ht="12.75">
      <c r="A6" s="289" t="s">
        <v>29</v>
      </c>
      <c r="B6" s="260">
        <f>B102</f>
        <v>20748</v>
      </c>
      <c r="C6" s="261">
        <f>C102</f>
        <v>209.57575757575756</v>
      </c>
      <c r="D6" s="260">
        <f>D102</f>
        <v>1056</v>
      </c>
      <c r="E6" s="261">
        <f>E102</f>
        <v>10.56</v>
      </c>
      <c r="F6" s="262">
        <f>F102</f>
        <v>100</v>
      </c>
    </row>
    <row r="7" spans="1:6" s="13" customFormat="1" ht="12.75">
      <c r="A7" s="289" t="s">
        <v>30</v>
      </c>
      <c r="B7" s="260">
        <f>B140</f>
        <v>25743</v>
      </c>
      <c r="C7" s="261">
        <f>C140</f>
        <v>202.70078740157481</v>
      </c>
      <c r="D7" s="260">
        <f>D140</f>
        <v>1309</v>
      </c>
      <c r="E7" s="261">
        <f>E140</f>
        <v>10.307086614173228</v>
      </c>
      <c r="F7" s="262">
        <f>F140</f>
        <v>127</v>
      </c>
    </row>
    <row r="8" spans="1:6" s="13" customFormat="1" ht="12.75">
      <c r="A8" s="289" t="s">
        <v>31</v>
      </c>
      <c r="B8" s="260">
        <f>B192</f>
        <v>38415</v>
      </c>
      <c r="C8" s="261">
        <f>C192</f>
        <v>212.23756906077347</v>
      </c>
      <c r="D8" s="260">
        <f>D192</f>
        <v>1965</v>
      </c>
      <c r="E8" s="261">
        <f>E192</f>
        <v>10.856353591160222</v>
      </c>
      <c r="F8" s="262">
        <f>F192</f>
        <v>181</v>
      </c>
    </row>
    <row r="9" spans="1:6" s="13" customFormat="1" ht="12.75">
      <c r="A9" s="289" t="s">
        <v>32</v>
      </c>
      <c r="B9" s="260">
        <f>B216</f>
        <v>12800</v>
      </c>
      <c r="C9" s="261">
        <f>C216</f>
        <v>206.4516129032258</v>
      </c>
      <c r="D9" s="260">
        <f>D216</f>
        <v>665</v>
      </c>
      <c r="E9" s="261">
        <f>E216</f>
        <v>10.725806451612904</v>
      </c>
      <c r="F9" s="262">
        <f>F216</f>
        <v>62</v>
      </c>
    </row>
    <row r="10" spans="1:6" s="13" customFormat="1" ht="12.75">
      <c r="A10" s="289" t="s">
        <v>33</v>
      </c>
      <c r="B10" s="260">
        <f>B239</f>
        <v>15577</v>
      </c>
      <c r="C10" s="261">
        <f>C239</f>
        <v>216.34722222222223</v>
      </c>
      <c r="D10" s="260">
        <f>D239</f>
        <v>789</v>
      </c>
      <c r="E10" s="261">
        <f>E239</f>
        <v>10.958333333333334</v>
      </c>
      <c r="F10" s="262">
        <f>F239</f>
        <v>72</v>
      </c>
    </row>
    <row r="11" spans="1:6" s="13" customFormat="1" ht="12.75">
      <c r="A11" s="289" t="s">
        <v>34</v>
      </c>
      <c r="B11" s="260">
        <f>B268</f>
        <v>13606</v>
      </c>
      <c r="C11" s="261">
        <f>C268</f>
        <v>200.08823529411765</v>
      </c>
      <c r="D11" s="260">
        <f>D268</f>
        <v>741</v>
      </c>
      <c r="E11" s="261">
        <f>E268</f>
        <v>10.43661971830986</v>
      </c>
      <c r="F11" s="262">
        <f>F268</f>
        <v>72</v>
      </c>
    </row>
    <row r="12" spans="1:6" s="13" customFormat="1" ht="12.75">
      <c r="A12" s="298" t="s">
        <v>35</v>
      </c>
      <c r="B12" s="276">
        <f>B287</f>
        <v>6038</v>
      </c>
      <c r="C12" s="277">
        <f>C287</f>
        <v>215.64285714285714</v>
      </c>
      <c r="D12" s="276">
        <f>D287</f>
        <v>309</v>
      </c>
      <c r="E12" s="277">
        <f>E287</f>
        <v>11.035714285714286</v>
      </c>
      <c r="F12" s="278">
        <f>F287</f>
        <v>28</v>
      </c>
    </row>
    <row r="13" spans="1:6" s="94" customFormat="1" ht="34.5" customHeight="1">
      <c r="A13" s="19" t="s">
        <v>36</v>
      </c>
      <c r="B13" s="279">
        <f>SUM(B4:B12)</f>
        <v>151288</v>
      </c>
      <c r="C13" s="280">
        <f>B13/(F13-5)</f>
        <v>208.67310344827587</v>
      </c>
      <c r="D13" s="279">
        <f>SUM(D4:D12)</f>
        <v>7767</v>
      </c>
      <c r="E13" s="281">
        <f>D13/(F13-1)</f>
        <v>10.654320987654321</v>
      </c>
      <c r="F13" s="282">
        <f>SUM(F4:F12)</f>
        <v>730</v>
      </c>
    </row>
    <row r="15" ht="12.75">
      <c r="A15" s="106" t="s">
        <v>381</v>
      </c>
    </row>
    <row r="16" ht="12.75">
      <c r="A16" s="106"/>
    </row>
    <row r="17" spans="1:6" s="22" customFormat="1" ht="33" customHeight="1">
      <c r="A17" s="440" t="s">
        <v>411</v>
      </c>
      <c r="B17" s="440"/>
      <c r="C17" s="440"/>
      <c r="D17" s="440"/>
      <c r="E17" s="440"/>
      <c r="F17" s="440"/>
    </row>
    <row r="18" spans="1:5" s="22" customFormat="1" ht="33" customHeight="1">
      <c r="A18" s="236"/>
      <c r="B18" s="236"/>
      <c r="C18" s="236"/>
      <c r="D18" s="236"/>
      <c r="E18" s="236"/>
    </row>
    <row r="19" spans="1:6" s="21" customFormat="1" ht="41.25" customHeight="1">
      <c r="A19" s="216" t="s">
        <v>524</v>
      </c>
      <c r="B19" s="424" t="s">
        <v>481</v>
      </c>
      <c r="C19" s="425"/>
      <c r="D19" s="425"/>
      <c r="E19" s="425"/>
      <c r="F19" s="426"/>
    </row>
    <row r="20" spans="1:6" ht="47.25" customHeight="1">
      <c r="A20" s="232" t="s">
        <v>49</v>
      </c>
      <c r="B20" s="232" t="s">
        <v>200</v>
      </c>
      <c r="C20" s="232" t="s">
        <v>297</v>
      </c>
      <c r="D20" s="232" t="s">
        <v>407</v>
      </c>
      <c r="E20" s="232" t="s">
        <v>408</v>
      </c>
      <c r="F20" s="232" t="s">
        <v>409</v>
      </c>
    </row>
    <row r="21" spans="1:6" ht="12.75">
      <c r="A21" s="263" t="s">
        <v>428</v>
      </c>
      <c r="B21" s="264">
        <v>211</v>
      </c>
      <c r="C21" s="265">
        <f aca="true" t="shared" si="0" ref="C21:C37">B21/F21</f>
        <v>211</v>
      </c>
      <c r="D21" s="264">
        <v>11</v>
      </c>
      <c r="E21" s="265">
        <f aca="true" t="shared" si="1" ref="E21:E37">D21/F21</f>
        <v>11</v>
      </c>
      <c r="F21" s="266">
        <v>1</v>
      </c>
    </row>
    <row r="22" spans="1:6" ht="12.75">
      <c r="A22" s="267" t="s">
        <v>429</v>
      </c>
      <c r="B22" s="264">
        <v>225</v>
      </c>
      <c r="C22" s="265">
        <f t="shared" si="0"/>
        <v>225</v>
      </c>
      <c r="D22" s="264">
        <v>11</v>
      </c>
      <c r="E22" s="265">
        <f t="shared" si="1"/>
        <v>11</v>
      </c>
      <c r="F22" s="266">
        <v>1</v>
      </c>
    </row>
    <row r="23" spans="1:6" ht="12.75">
      <c r="A23" s="267" t="s">
        <v>535</v>
      </c>
      <c r="B23" s="264">
        <v>190</v>
      </c>
      <c r="C23" s="265">
        <f t="shared" si="0"/>
        <v>190</v>
      </c>
      <c r="D23" s="264">
        <v>8</v>
      </c>
      <c r="E23" s="265">
        <f t="shared" si="1"/>
        <v>8</v>
      </c>
      <c r="F23" s="266">
        <v>1</v>
      </c>
    </row>
    <row r="24" spans="1:6" ht="12.75">
      <c r="A24" s="267" t="s">
        <v>430</v>
      </c>
      <c r="B24" s="264">
        <v>219</v>
      </c>
      <c r="C24" s="265">
        <f t="shared" si="0"/>
        <v>219</v>
      </c>
      <c r="D24" s="264">
        <v>11</v>
      </c>
      <c r="E24" s="265">
        <f t="shared" si="1"/>
        <v>11</v>
      </c>
      <c r="F24" s="266">
        <v>1</v>
      </c>
    </row>
    <row r="25" spans="1:6" ht="12.75">
      <c r="A25" s="267" t="s">
        <v>431</v>
      </c>
      <c r="B25" s="264">
        <v>220</v>
      </c>
      <c r="C25" s="265">
        <f t="shared" si="0"/>
        <v>220</v>
      </c>
      <c r="D25" s="264">
        <v>11</v>
      </c>
      <c r="E25" s="265">
        <f t="shared" si="1"/>
        <v>11</v>
      </c>
      <c r="F25" s="266">
        <v>1</v>
      </c>
    </row>
    <row r="26" spans="1:6" ht="12.75">
      <c r="A26" s="267" t="s">
        <v>432</v>
      </c>
      <c r="B26" s="264">
        <v>412</v>
      </c>
      <c r="C26" s="265">
        <f t="shared" si="0"/>
        <v>206</v>
      </c>
      <c r="D26" s="264">
        <v>22</v>
      </c>
      <c r="E26" s="265">
        <f t="shared" si="1"/>
        <v>11</v>
      </c>
      <c r="F26" s="266">
        <v>2</v>
      </c>
    </row>
    <row r="27" spans="1:6" ht="12.75">
      <c r="A27" s="267" t="s">
        <v>433</v>
      </c>
      <c r="B27" s="264">
        <v>212</v>
      </c>
      <c r="C27" s="265">
        <f t="shared" si="0"/>
        <v>212</v>
      </c>
      <c r="D27" s="264">
        <v>11</v>
      </c>
      <c r="E27" s="265">
        <f t="shared" si="1"/>
        <v>11</v>
      </c>
      <c r="F27" s="266">
        <v>1</v>
      </c>
    </row>
    <row r="28" spans="1:6" ht="12.75">
      <c r="A28" s="267" t="s">
        <v>434</v>
      </c>
      <c r="B28" s="264">
        <v>197</v>
      </c>
      <c r="C28" s="265">
        <f t="shared" si="0"/>
        <v>197</v>
      </c>
      <c r="D28" s="264">
        <v>10</v>
      </c>
      <c r="E28" s="265">
        <f t="shared" si="1"/>
        <v>10</v>
      </c>
      <c r="F28" s="266">
        <v>1</v>
      </c>
    </row>
    <row r="29" spans="1:6" ht="12.75">
      <c r="A29" s="268" t="s">
        <v>435</v>
      </c>
      <c r="B29" s="269">
        <v>187</v>
      </c>
      <c r="C29" s="265">
        <f t="shared" si="0"/>
        <v>187</v>
      </c>
      <c r="D29" s="269">
        <v>11</v>
      </c>
      <c r="E29" s="265">
        <f t="shared" si="1"/>
        <v>11</v>
      </c>
      <c r="F29" s="270">
        <v>1</v>
      </c>
    </row>
    <row r="30" spans="1:6" ht="12.75">
      <c r="A30" s="263" t="s">
        <v>27</v>
      </c>
      <c r="B30" s="264">
        <v>4249</v>
      </c>
      <c r="C30" s="265">
        <f t="shared" si="0"/>
        <v>212.45</v>
      </c>
      <c r="D30" s="264">
        <v>216</v>
      </c>
      <c r="E30" s="265">
        <f t="shared" si="1"/>
        <v>10.8</v>
      </c>
      <c r="F30" s="266">
        <v>20</v>
      </c>
    </row>
    <row r="31" spans="1:6" ht="12.75">
      <c r="A31" s="267" t="s">
        <v>436</v>
      </c>
      <c r="B31" s="264">
        <v>215</v>
      </c>
      <c r="C31" s="265">
        <f t="shared" si="0"/>
        <v>215</v>
      </c>
      <c r="D31" s="264">
        <v>11</v>
      </c>
      <c r="E31" s="265">
        <f t="shared" si="1"/>
        <v>11</v>
      </c>
      <c r="F31" s="266">
        <v>1</v>
      </c>
    </row>
    <row r="32" spans="1:6" ht="12.75">
      <c r="A32" s="267" t="s">
        <v>437</v>
      </c>
      <c r="B32" s="264">
        <v>214</v>
      </c>
      <c r="C32" s="265">
        <f t="shared" si="0"/>
        <v>214</v>
      </c>
      <c r="D32" s="264">
        <v>11</v>
      </c>
      <c r="E32" s="265">
        <f t="shared" si="1"/>
        <v>11</v>
      </c>
      <c r="F32" s="266">
        <v>1</v>
      </c>
    </row>
    <row r="33" spans="1:6" ht="12.75">
      <c r="A33" s="267" t="s">
        <v>438</v>
      </c>
      <c r="B33" s="264">
        <v>420</v>
      </c>
      <c r="C33" s="265">
        <f t="shared" si="0"/>
        <v>210</v>
      </c>
      <c r="D33" s="264">
        <v>21</v>
      </c>
      <c r="E33" s="265">
        <f t="shared" si="1"/>
        <v>10.5</v>
      </c>
      <c r="F33" s="266">
        <v>2</v>
      </c>
    </row>
    <row r="34" spans="1:6" ht="12.75">
      <c r="A34" s="267" t="s">
        <v>439</v>
      </c>
      <c r="B34" s="264">
        <v>196</v>
      </c>
      <c r="C34" s="265">
        <f t="shared" si="0"/>
        <v>196</v>
      </c>
      <c r="D34" s="264">
        <v>10</v>
      </c>
      <c r="E34" s="265">
        <f t="shared" si="1"/>
        <v>10</v>
      </c>
      <c r="F34" s="266">
        <v>1</v>
      </c>
    </row>
    <row r="35" spans="1:6" ht="12.75">
      <c r="A35" s="267" t="s">
        <v>440</v>
      </c>
      <c r="B35" s="264">
        <v>216</v>
      </c>
      <c r="C35" s="265">
        <f t="shared" si="0"/>
        <v>216</v>
      </c>
      <c r="D35" s="264">
        <v>12</v>
      </c>
      <c r="E35" s="265">
        <f t="shared" si="1"/>
        <v>12</v>
      </c>
      <c r="F35" s="266">
        <v>1</v>
      </c>
    </row>
    <row r="36" spans="1:6" ht="12.75">
      <c r="A36" s="267" t="s">
        <v>534</v>
      </c>
      <c r="B36" s="264">
        <v>179</v>
      </c>
      <c r="C36" s="265">
        <f t="shared" si="0"/>
        <v>179</v>
      </c>
      <c r="D36" s="264">
        <v>10</v>
      </c>
      <c r="E36" s="265">
        <f t="shared" si="1"/>
        <v>10</v>
      </c>
      <c r="F36" s="266">
        <v>1</v>
      </c>
    </row>
    <row r="37" spans="1:6" ht="28.5" customHeight="1">
      <c r="A37" s="255" t="s">
        <v>441</v>
      </c>
      <c r="B37" s="256">
        <f>SUM(B21:B36)</f>
        <v>7762</v>
      </c>
      <c r="C37" s="257">
        <f t="shared" si="0"/>
        <v>209.78378378378378</v>
      </c>
      <c r="D37" s="256">
        <f>SUM(D21:D36)</f>
        <v>397</v>
      </c>
      <c r="E37" s="257">
        <f t="shared" si="1"/>
        <v>10.72972972972973</v>
      </c>
      <c r="F37" s="258">
        <f>SUM(F21:F36)</f>
        <v>37</v>
      </c>
    </row>
    <row r="40" spans="1:6" s="21" customFormat="1" ht="41.25" customHeight="1">
      <c r="A40" s="216" t="s">
        <v>524</v>
      </c>
      <c r="B40" s="424" t="s">
        <v>482</v>
      </c>
      <c r="C40" s="425"/>
      <c r="D40" s="425"/>
      <c r="E40" s="425"/>
      <c r="F40" s="426"/>
    </row>
    <row r="41" spans="1:6" ht="42">
      <c r="A41" s="232" t="s">
        <v>49</v>
      </c>
      <c r="B41" s="232" t="s">
        <v>200</v>
      </c>
      <c r="C41" s="232" t="s">
        <v>297</v>
      </c>
      <c r="D41" s="232" t="s">
        <v>407</v>
      </c>
      <c r="E41" s="232" t="s">
        <v>408</v>
      </c>
      <c r="F41" s="232" t="s">
        <v>409</v>
      </c>
    </row>
    <row r="42" spans="1:6" ht="12.75">
      <c r="A42" s="267" t="s">
        <v>442</v>
      </c>
      <c r="B42" s="264">
        <v>245</v>
      </c>
      <c r="C42" s="265">
        <f>B42/F42</f>
        <v>245</v>
      </c>
      <c r="D42" s="264">
        <v>12</v>
      </c>
      <c r="E42" s="265">
        <f>D42/F42</f>
        <v>12</v>
      </c>
      <c r="F42" s="266">
        <v>1</v>
      </c>
    </row>
    <row r="43" spans="1:6" ht="12.75">
      <c r="A43" s="267" t="s">
        <v>443</v>
      </c>
      <c r="B43" s="264">
        <v>216</v>
      </c>
      <c r="C43" s="265">
        <f aca="true" t="shared" si="2" ref="C43:C62">B43/F43</f>
        <v>216</v>
      </c>
      <c r="D43" s="264">
        <v>11</v>
      </c>
      <c r="E43" s="265">
        <f aca="true" t="shared" si="3" ref="E43:E62">D43/F43</f>
        <v>11</v>
      </c>
      <c r="F43" s="266">
        <v>1</v>
      </c>
    </row>
    <row r="44" spans="1:6" ht="12.75">
      <c r="A44" s="267" t="s">
        <v>444</v>
      </c>
      <c r="B44" s="264">
        <v>220</v>
      </c>
      <c r="C44" s="265">
        <f t="shared" si="2"/>
        <v>220</v>
      </c>
      <c r="D44" s="264">
        <v>11</v>
      </c>
      <c r="E44" s="265">
        <f t="shared" si="3"/>
        <v>11</v>
      </c>
      <c r="F44" s="266">
        <v>1</v>
      </c>
    </row>
    <row r="45" spans="1:6" ht="12.75">
      <c r="A45" s="267" t="s">
        <v>445</v>
      </c>
      <c r="B45" s="264">
        <v>210</v>
      </c>
      <c r="C45" s="265">
        <f t="shared" si="2"/>
        <v>210</v>
      </c>
      <c r="D45" s="264">
        <v>11</v>
      </c>
      <c r="E45" s="265">
        <f t="shared" si="3"/>
        <v>11</v>
      </c>
      <c r="F45" s="266">
        <v>1</v>
      </c>
    </row>
    <row r="46" spans="1:6" ht="12.75">
      <c r="A46" s="267" t="s">
        <v>446</v>
      </c>
      <c r="B46" s="264">
        <v>430</v>
      </c>
      <c r="C46" s="265">
        <f t="shared" si="2"/>
        <v>215</v>
      </c>
      <c r="D46" s="264">
        <v>22</v>
      </c>
      <c r="E46" s="265">
        <f t="shared" si="3"/>
        <v>11</v>
      </c>
      <c r="F46" s="266">
        <v>2</v>
      </c>
    </row>
    <row r="47" spans="1:6" ht="12.75">
      <c r="A47" s="267" t="s">
        <v>447</v>
      </c>
      <c r="B47" s="264">
        <v>208</v>
      </c>
      <c r="C47" s="265">
        <f t="shared" si="2"/>
        <v>208</v>
      </c>
      <c r="D47" s="264">
        <v>11</v>
      </c>
      <c r="E47" s="265">
        <f t="shared" si="3"/>
        <v>11</v>
      </c>
      <c r="F47" s="266">
        <v>1</v>
      </c>
    </row>
    <row r="48" spans="1:6" ht="12.75">
      <c r="A48" s="267" t="s">
        <v>448</v>
      </c>
      <c r="B48" s="264">
        <v>440</v>
      </c>
      <c r="C48" s="265">
        <f t="shared" si="2"/>
        <v>220</v>
      </c>
      <c r="D48" s="264">
        <v>22</v>
      </c>
      <c r="E48" s="265">
        <f t="shared" si="3"/>
        <v>11</v>
      </c>
      <c r="F48" s="266">
        <v>2</v>
      </c>
    </row>
    <row r="49" spans="1:6" ht="12.75">
      <c r="A49" s="267" t="s">
        <v>449</v>
      </c>
      <c r="B49" s="264">
        <v>205</v>
      </c>
      <c r="C49" s="265">
        <f t="shared" si="2"/>
        <v>205</v>
      </c>
      <c r="D49" s="264">
        <v>10</v>
      </c>
      <c r="E49" s="265">
        <f t="shared" si="3"/>
        <v>10</v>
      </c>
      <c r="F49" s="266">
        <v>1</v>
      </c>
    </row>
    <row r="50" spans="1:6" ht="12.75">
      <c r="A50" s="267" t="s">
        <v>450</v>
      </c>
      <c r="B50" s="264">
        <v>203</v>
      </c>
      <c r="C50" s="265">
        <f t="shared" si="2"/>
        <v>203</v>
      </c>
      <c r="D50" s="264">
        <v>11</v>
      </c>
      <c r="E50" s="265">
        <f t="shared" si="3"/>
        <v>11</v>
      </c>
      <c r="F50" s="266">
        <v>1</v>
      </c>
    </row>
    <row r="51" spans="1:6" ht="12.75">
      <c r="A51" s="267" t="s">
        <v>451</v>
      </c>
      <c r="B51" s="264">
        <v>440</v>
      </c>
      <c r="C51" s="265">
        <f t="shared" si="2"/>
        <v>220</v>
      </c>
      <c r="D51" s="264">
        <v>22</v>
      </c>
      <c r="E51" s="265">
        <f t="shared" si="3"/>
        <v>11</v>
      </c>
      <c r="F51" s="266">
        <v>2</v>
      </c>
    </row>
    <row r="52" spans="1:6" ht="12.75">
      <c r="A52" s="267" t="s">
        <v>452</v>
      </c>
      <c r="B52" s="264">
        <v>210</v>
      </c>
      <c r="C52" s="265">
        <f t="shared" si="2"/>
        <v>210</v>
      </c>
      <c r="D52" s="264">
        <v>11</v>
      </c>
      <c r="E52" s="265">
        <f t="shared" si="3"/>
        <v>11</v>
      </c>
      <c r="F52" s="266">
        <v>1</v>
      </c>
    </row>
    <row r="53" spans="1:6" ht="12.75">
      <c r="A53" s="267" t="s">
        <v>453</v>
      </c>
      <c r="B53" s="264">
        <v>412</v>
      </c>
      <c r="C53" s="265">
        <f t="shared" si="2"/>
        <v>206</v>
      </c>
      <c r="D53" s="264">
        <v>21</v>
      </c>
      <c r="E53" s="265">
        <f t="shared" si="3"/>
        <v>10.5</v>
      </c>
      <c r="F53" s="266">
        <v>2</v>
      </c>
    </row>
    <row r="54" spans="1:6" ht="12.75">
      <c r="A54" s="267" t="s">
        <v>454</v>
      </c>
      <c r="B54" s="264">
        <v>470</v>
      </c>
      <c r="C54" s="265">
        <f t="shared" si="2"/>
        <v>235</v>
      </c>
      <c r="D54" s="264">
        <v>21</v>
      </c>
      <c r="E54" s="265">
        <f t="shared" si="3"/>
        <v>10.5</v>
      </c>
      <c r="F54" s="266">
        <v>2</v>
      </c>
    </row>
    <row r="55" spans="1:6" ht="12.75">
      <c r="A55" s="267" t="s">
        <v>28</v>
      </c>
      <c r="B55" s="264">
        <v>5092</v>
      </c>
      <c r="C55" s="265">
        <f t="shared" si="2"/>
        <v>203.68</v>
      </c>
      <c r="D55" s="264">
        <v>254</v>
      </c>
      <c r="E55" s="265">
        <f t="shared" si="3"/>
        <v>10.16</v>
      </c>
      <c r="F55" s="266">
        <v>25</v>
      </c>
    </row>
    <row r="56" spans="1:6" ht="12.75">
      <c r="A56" s="267" t="s">
        <v>455</v>
      </c>
      <c r="B56" s="264">
        <v>657</v>
      </c>
      <c r="C56" s="265">
        <f t="shared" si="2"/>
        <v>219</v>
      </c>
      <c r="D56" s="264">
        <v>34</v>
      </c>
      <c r="E56" s="265">
        <f t="shared" si="3"/>
        <v>11.333333333333334</v>
      </c>
      <c r="F56" s="266">
        <v>3</v>
      </c>
    </row>
    <row r="57" spans="1:6" ht="12.75">
      <c r="A57" s="267" t="s">
        <v>456</v>
      </c>
      <c r="B57" s="264">
        <v>224</v>
      </c>
      <c r="C57" s="265">
        <f t="shared" si="2"/>
        <v>224</v>
      </c>
      <c r="D57" s="264">
        <v>10</v>
      </c>
      <c r="E57" s="265">
        <f t="shared" si="3"/>
        <v>10</v>
      </c>
      <c r="F57" s="266">
        <v>1</v>
      </c>
    </row>
    <row r="58" spans="1:6" ht="12.75">
      <c r="A58" s="267" t="s">
        <v>457</v>
      </c>
      <c r="B58" s="264">
        <v>190</v>
      </c>
      <c r="C58" s="265">
        <f t="shared" si="2"/>
        <v>190</v>
      </c>
      <c r="D58" s="264">
        <v>10</v>
      </c>
      <c r="E58" s="265">
        <f t="shared" si="3"/>
        <v>10</v>
      </c>
      <c r="F58" s="266">
        <v>1</v>
      </c>
    </row>
    <row r="59" spans="1:6" ht="12.75">
      <c r="A59" s="267" t="s">
        <v>458</v>
      </c>
      <c r="B59" s="264">
        <v>220</v>
      </c>
      <c r="C59" s="265">
        <f t="shared" si="2"/>
        <v>220</v>
      </c>
      <c r="D59" s="264">
        <v>10</v>
      </c>
      <c r="E59" s="265">
        <f t="shared" si="3"/>
        <v>10</v>
      </c>
      <c r="F59" s="266">
        <v>1</v>
      </c>
    </row>
    <row r="60" spans="1:6" ht="12.75">
      <c r="A60" s="267" t="s">
        <v>459</v>
      </c>
      <c r="B60" s="264">
        <v>43</v>
      </c>
      <c r="C60" s="265">
        <f t="shared" si="2"/>
        <v>43</v>
      </c>
      <c r="D60" s="264">
        <v>11</v>
      </c>
      <c r="E60" s="265">
        <f t="shared" si="3"/>
        <v>11</v>
      </c>
      <c r="F60" s="266">
        <v>1</v>
      </c>
    </row>
    <row r="61" spans="1:6" ht="12.75">
      <c r="A61" s="267" t="s">
        <v>580</v>
      </c>
      <c r="B61" s="264">
        <v>264</v>
      </c>
      <c r="C61" s="265">
        <f t="shared" si="2"/>
        <v>264</v>
      </c>
      <c r="D61" s="264">
        <v>11</v>
      </c>
      <c r="E61" s="265">
        <f t="shared" si="3"/>
        <v>11</v>
      </c>
      <c r="F61" s="266">
        <v>1</v>
      </c>
    </row>
    <row r="62" spans="1:6" ht="16.5" customHeight="1">
      <c r="A62" s="255" t="s">
        <v>51</v>
      </c>
      <c r="B62" s="256">
        <f>SUM(B42:B61)</f>
        <v>10599</v>
      </c>
      <c r="C62" s="257">
        <f t="shared" si="2"/>
        <v>207.8235294117647</v>
      </c>
      <c r="D62" s="256">
        <f>SUM(D42:D61)</f>
        <v>536</v>
      </c>
      <c r="E62" s="257">
        <f t="shared" si="3"/>
        <v>10.509803921568627</v>
      </c>
      <c r="F62" s="258">
        <f>SUM(F42:F61)</f>
        <v>51</v>
      </c>
    </row>
    <row r="63" ht="12.75">
      <c r="A63" s="222"/>
    </row>
    <row r="65" spans="1:6" s="21" customFormat="1" ht="41.25" customHeight="1">
      <c r="A65" s="216" t="s">
        <v>524</v>
      </c>
      <c r="B65" s="424" t="s">
        <v>380</v>
      </c>
      <c r="C65" s="425"/>
      <c r="D65" s="425"/>
      <c r="E65" s="425"/>
      <c r="F65" s="426"/>
    </row>
    <row r="66" spans="1:6" ht="42">
      <c r="A66" s="232" t="s">
        <v>49</v>
      </c>
      <c r="B66" s="232" t="s">
        <v>200</v>
      </c>
      <c r="C66" s="232" t="s">
        <v>297</v>
      </c>
      <c r="D66" s="232" t="s">
        <v>407</v>
      </c>
      <c r="E66" s="232" t="s">
        <v>408</v>
      </c>
      <c r="F66" s="232" t="s">
        <v>409</v>
      </c>
    </row>
    <row r="67" spans="1:6" ht="12.75">
      <c r="A67" s="267" t="s">
        <v>460</v>
      </c>
      <c r="B67" s="264">
        <v>226</v>
      </c>
      <c r="C67" s="265">
        <f>B67/F67</f>
        <v>226</v>
      </c>
      <c r="D67" s="264">
        <v>10</v>
      </c>
      <c r="E67" s="265">
        <f>D67/F67</f>
        <v>10</v>
      </c>
      <c r="F67" s="266">
        <v>1</v>
      </c>
    </row>
    <row r="68" spans="1:6" ht="12.75">
      <c r="A68" s="267" t="s">
        <v>461</v>
      </c>
      <c r="B68" s="264">
        <v>851</v>
      </c>
      <c r="C68" s="265">
        <f aca="true" t="shared" si="4" ref="C68:C101">B68/F68</f>
        <v>212.75</v>
      </c>
      <c r="D68" s="264">
        <v>43</v>
      </c>
      <c r="E68" s="265">
        <f aca="true" t="shared" si="5" ref="E68:E102">D68/F68</f>
        <v>10.75</v>
      </c>
      <c r="F68" s="266">
        <v>4</v>
      </c>
    </row>
    <row r="69" spans="1:6" ht="12.75">
      <c r="A69" s="267" t="s">
        <v>462</v>
      </c>
      <c r="B69" s="264">
        <v>427</v>
      </c>
      <c r="C69" s="265">
        <f t="shared" si="4"/>
        <v>213.5</v>
      </c>
      <c r="D69" s="264">
        <v>20</v>
      </c>
      <c r="E69" s="265">
        <f t="shared" si="5"/>
        <v>10</v>
      </c>
      <c r="F69" s="266">
        <v>2</v>
      </c>
    </row>
    <row r="70" spans="1:6" ht="12.75">
      <c r="A70" s="267" t="s">
        <v>463</v>
      </c>
      <c r="B70" s="264">
        <v>205</v>
      </c>
      <c r="C70" s="265">
        <f t="shared" si="4"/>
        <v>205</v>
      </c>
      <c r="D70" s="264">
        <v>11</v>
      </c>
      <c r="E70" s="265">
        <f t="shared" si="5"/>
        <v>11</v>
      </c>
      <c r="F70" s="266">
        <v>1</v>
      </c>
    </row>
    <row r="71" spans="1:6" ht="12.75">
      <c r="A71" s="267" t="s">
        <v>464</v>
      </c>
      <c r="B71" s="264">
        <v>204</v>
      </c>
      <c r="C71" s="265">
        <f t="shared" si="4"/>
        <v>204</v>
      </c>
      <c r="D71" s="264">
        <v>10</v>
      </c>
      <c r="E71" s="265">
        <f t="shared" si="5"/>
        <v>10</v>
      </c>
      <c r="F71" s="266">
        <v>1</v>
      </c>
    </row>
    <row r="72" spans="1:6" ht="12.75">
      <c r="A72" s="267" t="s">
        <v>465</v>
      </c>
      <c r="B72" s="264">
        <v>428</v>
      </c>
      <c r="C72" s="265">
        <f t="shared" si="4"/>
        <v>214</v>
      </c>
      <c r="D72" s="264">
        <v>22</v>
      </c>
      <c r="E72" s="265">
        <f t="shared" si="5"/>
        <v>11</v>
      </c>
      <c r="F72" s="266">
        <v>2</v>
      </c>
    </row>
    <row r="73" spans="1:6" ht="12.75">
      <c r="A73" s="267" t="s">
        <v>122</v>
      </c>
      <c r="B73" s="264">
        <v>410</v>
      </c>
      <c r="C73" s="265">
        <f t="shared" si="4"/>
        <v>205</v>
      </c>
      <c r="D73" s="264">
        <v>20</v>
      </c>
      <c r="E73" s="265">
        <f t="shared" si="5"/>
        <v>10</v>
      </c>
      <c r="F73" s="266">
        <v>2</v>
      </c>
    </row>
    <row r="74" spans="1:6" ht="12.75">
      <c r="A74" s="267" t="s">
        <v>123</v>
      </c>
      <c r="B74" s="271" t="s">
        <v>198</v>
      </c>
      <c r="C74" s="265">
        <v>0</v>
      </c>
      <c r="D74" s="264">
        <v>10</v>
      </c>
      <c r="E74" s="265">
        <f t="shared" si="5"/>
        <v>10</v>
      </c>
      <c r="F74" s="266">
        <v>1</v>
      </c>
    </row>
    <row r="75" spans="1:6" ht="12.75">
      <c r="A75" s="267" t="s">
        <v>124</v>
      </c>
      <c r="B75" s="264">
        <v>618</v>
      </c>
      <c r="C75" s="265">
        <f t="shared" si="4"/>
        <v>206</v>
      </c>
      <c r="D75" s="264">
        <v>31</v>
      </c>
      <c r="E75" s="265">
        <f t="shared" si="5"/>
        <v>10.333333333333334</v>
      </c>
      <c r="F75" s="266">
        <v>3</v>
      </c>
    </row>
    <row r="76" spans="1:6" ht="12.75">
      <c r="A76" s="267" t="s">
        <v>13</v>
      </c>
      <c r="B76" s="264">
        <v>205</v>
      </c>
      <c r="C76" s="265">
        <f t="shared" si="4"/>
        <v>205</v>
      </c>
      <c r="D76" s="264">
        <v>10</v>
      </c>
      <c r="E76" s="265">
        <f t="shared" si="5"/>
        <v>10</v>
      </c>
      <c r="F76" s="266">
        <v>1</v>
      </c>
    </row>
    <row r="77" spans="1:6" ht="12.75">
      <c r="A77" s="267" t="s">
        <v>125</v>
      </c>
      <c r="B77" s="264">
        <v>208</v>
      </c>
      <c r="C77" s="265">
        <f t="shared" si="4"/>
        <v>208</v>
      </c>
      <c r="D77" s="264">
        <v>11</v>
      </c>
      <c r="E77" s="265">
        <f t="shared" si="5"/>
        <v>11</v>
      </c>
      <c r="F77" s="266">
        <v>1</v>
      </c>
    </row>
    <row r="78" spans="1:6" ht="12.75">
      <c r="A78" s="267" t="s">
        <v>126</v>
      </c>
      <c r="B78" s="264">
        <v>395</v>
      </c>
      <c r="C78" s="265">
        <f t="shared" si="4"/>
        <v>197.5</v>
      </c>
      <c r="D78" s="264">
        <v>20</v>
      </c>
      <c r="E78" s="265">
        <f t="shared" si="5"/>
        <v>10</v>
      </c>
      <c r="F78" s="266">
        <v>2</v>
      </c>
    </row>
    <row r="79" spans="1:6" ht="12.75">
      <c r="A79" s="267" t="s">
        <v>127</v>
      </c>
      <c r="B79" s="264">
        <v>393</v>
      </c>
      <c r="C79" s="265">
        <f t="shared" si="4"/>
        <v>196.5</v>
      </c>
      <c r="D79" s="264">
        <v>20</v>
      </c>
      <c r="E79" s="265">
        <f t="shared" si="5"/>
        <v>10</v>
      </c>
      <c r="F79" s="266">
        <v>2</v>
      </c>
    </row>
    <row r="80" spans="1:6" ht="12.75">
      <c r="A80" s="267" t="s">
        <v>128</v>
      </c>
      <c r="B80" s="264">
        <v>211</v>
      </c>
      <c r="C80" s="265">
        <f t="shared" si="4"/>
        <v>211</v>
      </c>
      <c r="D80" s="264">
        <v>11</v>
      </c>
      <c r="E80" s="265">
        <f t="shared" si="5"/>
        <v>11</v>
      </c>
      <c r="F80" s="266">
        <v>1</v>
      </c>
    </row>
    <row r="81" spans="1:6" ht="12.75">
      <c r="A81" s="267" t="s">
        <v>129</v>
      </c>
      <c r="B81" s="264">
        <v>1260</v>
      </c>
      <c r="C81" s="265">
        <f t="shared" si="4"/>
        <v>210</v>
      </c>
      <c r="D81" s="264">
        <v>63</v>
      </c>
      <c r="E81" s="265">
        <f t="shared" si="5"/>
        <v>10.5</v>
      </c>
      <c r="F81" s="266">
        <v>6</v>
      </c>
    </row>
    <row r="82" spans="1:6" ht="12.75">
      <c r="A82" s="267" t="s">
        <v>130</v>
      </c>
      <c r="B82" s="264">
        <v>217</v>
      </c>
      <c r="C82" s="265">
        <f t="shared" si="4"/>
        <v>217</v>
      </c>
      <c r="D82" s="264">
        <v>11</v>
      </c>
      <c r="E82" s="265">
        <f t="shared" si="5"/>
        <v>11</v>
      </c>
      <c r="F82" s="266">
        <v>1</v>
      </c>
    </row>
    <row r="83" spans="1:6" ht="12.75">
      <c r="A83" s="267" t="s">
        <v>131</v>
      </c>
      <c r="B83" s="264">
        <v>420</v>
      </c>
      <c r="C83" s="265">
        <f t="shared" si="4"/>
        <v>210</v>
      </c>
      <c r="D83" s="264">
        <v>21</v>
      </c>
      <c r="E83" s="265">
        <f t="shared" si="5"/>
        <v>10.5</v>
      </c>
      <c r="F83" s="266">
        <v>2</v>
      </c>
    </row>
    <row r="84" spans="1:6" ht="12.75">
      <c r="A84" s="267" t="s">
        <v>132</v>
      </c>
      <c r="B84" s="264">
        <v>214</v>
      </c>
      <c r="C84" s="265">
        <f t="shared" si="4"/>
        <v>214</v>
      </c>
      <c r="D84" s="264">
        <v>11</v>
      </c>
      <c r="E84" s="265">
        <f t="shared" si="5"/>
        <v>11</v>
      </c>
      <c r="F84" s="266">
        <v>1</v>
      </c>
    </row>
    <row r="85" spans="1:6" ht="12.75">
      <c r="A85" s="267" t="s">
        <v>133</v>
      </c>
      <c r="B85" s="264">
        <v>1049</v>
      </c>
      <c r="C85" s="265">
        <f t="shared" si="4"/>
        <v>209.8</v>
      </c>
      <c r="D85" s="264">
        <v>55</v>
      </c>
      <c r="E85" s="265">
        <f t="shared" si="5"/>
        <v>11</v>
      </c>
      <c r="F85" s="266">
        <v>5</v>
      </c>
    </row>
    <row r="86" spans="1:6" ht="12.75">
      <c r="A86" s="267" t="s">
        <v>134</v>
      </c>
      <c r="B86" s="264">
        <v>220</v>
      </c>
      <c r="C86" s="265">
        <f t="shared" si="4"/>
        <v>220</v>
      </c>
      <c r="D86" s="264">
        <v>11</v>
      </c>
      <c r="E86" s="265">
        <f t="shared" si="5"/>
        <v>11</v>
      </c>
      <c r="F86" s="266">
        <v>1</v>
      </c>
    </row>
    <row r="87" spans="1:6" ht="12.75">
      <c r="A87" s="267" t="s">
        <v>135</v>
      </c>
      <c r="B87" s="264">
        <v>201</v>
      </c>
      <c r="C87" s="265">
        <f t="shared" si="4"/>
        <v>201</v>
      </c>
      <c r="D87" s="264">
        <v>11</v>
      </c>
      <c r="E87" s="265">
        <f t="shared" si="5"/>
        <v>11</v>
      </c>
      <c r="F87" s="266">
        <v>1</v>
      </c>
    </row>
    <row r="88" spans="1:6" ht="12.75">
      <c r="A88" s="267" t="s">
        <v>136</v>
      </c>
      <c r="B88" s="264">
        <v>422</v>
      </c>
      <c r="C88" s="265">
        <f t="shared" si="4"/>
        <v>211</v>
      </c>
      <c r="D88" s="264">
        <v>22</v>
      </c>
      <c r="E88" s="265">
        <f t="shared" si="5"/>
        <v>11</v>
      </c>
      <c r="F88" s="266">
        <v>2</v>
      </c>
    </row>
    <row r="89" spans="1:6" ht="12.75">
      <c r="A89" s="267" t="s">
        <v>137</v>
      </c>
      <c r="B89" s="264">
        <v>214</v>
      </c>
      <c r="C89" s="265">
        <f t="shared" si="4"/>
        <v>214</v>
      </c>
      <c r="D89" s="264">
        <v>11</v>
      </c>
      <c r="E89" s="265">
        <f t="shared" si="5"/>
        <v>11</v>
      </c>
      <c r="F89" s="266">
        <v>1</v>
      </c>
    </row>
    <row r="90" spans="1:6" ht="12.75">
      <c r="A90" s="267" t="s">
        <v>138</v>
      </c>
      <c r="B90" s="264">
        <v>857</v>
      </c>
      <c r="C90" s="265">
        <f t="shared" si="4"/>
        <v>214.25</v>
      </c>
      <c r="D90" s="264">
        <v>43</v>
      </c>
      <c r="E90" s="265">
        <f t="shared" si="5"/>
        <v>10.75</v>
      </c>
      <c r="F90" s="266">
        <v>4</v>
      </c>
    </row>
    <row r="91" spans="1:6" ht="12.75">
      <c r="A91" s="267" t="s">
        <v>139</v>
      </c>
      <c r="B91" s="264">
        <v>7335</v>
      </c>
      <c r="C91" s="265">
        <f t="shared" si="4"/>
        <v>209.57142857142858</v>
      </c>
      <c r="D91" s="264">
        <v>363</v>
      </c>
      <c r="E91" s="265">
        <f t="shared" si="5"/>
        <v>10.371428571428572</v>
      </c>
      <c r="F91" s="266">
        <v>35</v>
      </c>
    </row>
    <row r="92" spans="1:6" ht="12.75">
      <c r="A92" s="267" t="s">
        <v>140</v>
      </c>
      <c r="B92" s="264">
        <v>620</v>
      </c>
      <c r="C92" s="265">
        <f t="shared" si="4"/>
        <v>206.66666666666666</v>
      </c>
      <c r="D92" s="264">
        <v>32</v>
      </c>
      <c r="E92" s="265">
        <f t="shared" si="5"/>
        <v>10.666666666666666</v>
      </c>
      <c r="F92" s="266">
        <v>3</v>
      </c>
    </row>
    <row r="93" spans="1:6" ht="12.75">
      <c r="A93" s="267" t="s">
        <v>141</v>
      </c>
      <c r="B93" s="264">
        <v>215</v>
      </c>
      <c r="C93" s="265">
        <f t="shared" si="4"/>
        <v>215</v>
      </c>
      <c r="D93" s="264">
        <v>11</v>
      </c>
      <c r="E93" s="265">
        <f t="shared" si="5"/>
        <v>11</v>
      </c>
      <c r="F93" s="266">
        <v>1</v>
      </c>
    </row>
    <row r="94" spans="1:6" ht="12.75">
      <c r="A94" s="267" t="s">
        <v>142</v>
      </c>
      <c r="B94" s="264">
        <v>430</v>
      </c>
      <c r="C94" s="265">
        <f t="shared" si="4"/>
        <v>215</v>
      </c>
      <c r="D94" s="264">
        <v>22</v>
      </c>
      <c r="E94" s="265">
        <f t="shared" si="5"/>
        <v>11</v>
      </c>
      <c r="F94" s="266">
        <v>2</v>
      </c>
    </row>
    <row r="95" spans="1:6" ht="12.75">
      <c r="A95" s="267" t="s">
        <v>143</v>
      </c>
      <c r="B95" s="264">
        <v>413</v>
      </c>
      <c r="C95" s="265">
        <f t="shared" si="4"/>
        <v>206.5</v>
      </c>
      <c r="D95" s="264">
        <v>21</v>
      </c>
      <c r="E95" s="265">
        <f t="shared" si="5"/>
        <v>10.5</v>
      </c>
      <c r="F95" s="266">
        <v>2</v>
      </c>
    </row>
    <row r="96" spans="1:6" ht="12.75">
      <c r="A96" s="267" t="s">
        <v>144</v>
      </c>
      <c r="B96" s="264">
        <v>434</v>
      </c>
      <c r="C96" s="265">
        <f t="shared" si="4"/>
        <v>217</v>
      </c>
      <c r="D96" s="264">
        <v>22</v>
      </c>
      <c r="E96" s="265">
        <f t="shared" si="5"/>
        <v>11</v>
      </c>
      <c r="F96" s="266">
        <v>2</v>
      </c>
    </row>
    <row r="97" spans="1:6" ht="12.75">
      <c r="A97" s="267" t="s">
        <v>12</v>
      </c>
      <c r="B97" s="264">
        <v>220</v>
      </c>
      <c r="C97" s="265">
        <f t="shared" si="4"/>
        <v>220</v>
      </c>
      <c r="D97" s="264">
        <v>11</v>
      </c>
      <c r="E97" s="265">
        <f t="shared" si="5"/>
        <v>11</v>
      </c>
      <c r="F97" s="266">
        <v>1</v>
      </c>
    </row>
    <row r="98" spans="1:6" ht="12.75">
      <c r="A98" s="267" t="s">
        <v>145</v>
      </c>
      <c r="B98" s="264">
        <v>208</v>
      </c>
      <c r="C98" s="265">
        <f t="shared" si="4"/>
        <v>208</v>
      </c>
      <c r="D98" s="264">
        <v>11</v>
      </c>
      <c r="E98" s="265">
        <f t="shared" si="5"/>
        <v>11</v>
      </c>
      <c r="F98" s="266">
        <v>1</v>
      </c>
    </row>
    <row r="99" spans="1:6" ht="12.75">
      <c r="A99" s="267" t="s">
        <v>146</v>
      </c>
      <c r="B99" s="264">
        <v>438</v>
      </c>
      <c r="C99" s="265">
        <f t="shared" si="4"/>
        <v>219</v>
      </c>
      <c r="D99" s="264">
        <v>22</v>
      </c>
      <c r="E99" s="265">
        <f t="shared" si="5"/>
        <v>11</v>
      </c>
      <c r="F99" s="266">
        <v>2</v>
      </c>
    </row>
    <row r="100" spans="1:6" ht="12.75">
      <c r="A100" s="267" t="s">
        <v>147</v>
      </c>
      <c r="B100" s="264">
        <v>190</v>
      </c>
      <c r="C100" s="265">
        <f t="shared" si="4"/>
        <v>190</v>
      </c>
      <c r="D100" s="264">
        <v>11</v>
      </c>
      <c r="E100" s="265">
        <f t="shared" si="5"/>
        <v>11</v>
      </c>
      <c r="F100" s="266">
        <v>1</v>
      </c>
    </row>
    <row r="101" spans="1:6" ht="12.75">
      <c r="A101" s="267" t="s">
        <v>148</v>
      </c>
      <c r="B101" s="264">
        <v>390</v>
      </c>
      <c r="C101" s="265">
        <f t="shared" si="4"/>
        <v>195</v>
      </c>
      <c r="D101" s="264">
        <v>22</v>
      </c>
      <c r="E101" s="265">
        <f t="shared" si="5"/>
        <v>11</v>
      </c>
      <c r="F101" s="266">
        <v>2</v>
      </c>
    </row>
    <row r="102" spans="1:6" ht="27" customHeight="1">
      <c r="A102" s="255" t="s">
        <v>467</v>
      </c>
      <c r="B102" s="256">
        <f>SUM(B67:B101)</f>
        <v>20748</v>
      </c>
      <c r="C102" s="257">
        <f>B102/(F102-F74)</f>
        <v>209.57575757575756</v>
      </c>
      <c r="D102" s="256">
        <f>SUM(D67:D101)</f>
        <v>1056</v>
      </c>
      <c r="E102" s="257">
        <f t="shared" si="5"/>
        <v>10.56</v>
      </c>
      <c r="F102" s="258">
        <f>SUM(F67:F101)</f>
        <v>100</v>
      </c>
    </row>
    <row r="105" spans="1:6" s="21" customFormat="1" ht="41.25" customHeight="1">
      <c r="A105" s="216" t="s">
        <v>524</v>
      </c>
      <c r="B105" s="424" t="s">
        <v>382</v>
      </c>
      <c r="C105" s="425"/>
      <c r="D105" s="425"/>
      <c r="E105" s="425"/>
      <c r="F105" s="426"/>
    </row>
    <row r="106" spans="1:6" ht="42">
      <c r="A106" s="232" t="s">
        <v>49</v>
      </c>
      <c r="B106" s="232" t="s">
        <v>200</v>
      </c>
      <c r="C106" s="232" t="s">
        <v>297</v>
      </c>
      <c r="D106" s="232" t="s">
        <v>407</v>
      </c>
      <c r="E106" s="232" t="s">
        <v>408</v>
      </c>
      <c r="F106" s="232" t="s">
        <v>409</v>
      </c>
    </row>
    <row r="107" spans="1:6" ht="12.75">
      <c r="A107" s="267" t="s">
        <v>149</v>
      </c>
      <c r="B107" s="264">
        <v>402</v>
      </c>
      <c r="C107" s="265">
        <f>B107/F107</f>
        <v>201</v>
      </c>
      <c r="D107" s="264">
        <v>19</v>
      </c>
      <c r="E107" s="265">
        <f>D107/F107</f>
        <v>9.5</v>
      </c>
      <c r="F107" s="266">
        <v>2</v>
      </c>
    </row>
    <row r="108" spans="1:6" ht="12.75">
      <c r="A108" s="267" t="s">
        <v>150</v>
      </c>
      <c r="B108" s="264">
        <v>223</v>
      </c>
      <c r="C108" s="265">
        <f aca="true" t="shared" si="6" ref="C108:C140">B108/F108</f>
        <v>223</v>
      </c>
      <c r="D108" s="264">
        <v>11</v>
      </c>
      <c r="E108" s="265">
        <f aca="true" t="shared" si="7" ref="E108:E140">D108/F108</f>
        <v>11</v>
      </c>
      <c r="F108" s="266">
        <v>1</v>
      </c>
    </row>
    <row r="109" spans="1:6" ht="12.75">
      <c r="A109" s="267" t="s">
        <v>151</v>
      </c>
      <c r="B109" s="264">
        <v>410</v>
      </c>
      <c r="C109" s="265">
        <f t="shared" si="6"/>
        <v>205</v>
      </c>
      <c r="D109" s="264">
        <v>21</v>
      </c>
      <c r="E109" s="265">
        <f t="shared" si="7"/>
        <v>10.5</v>
      </c>
      <c r="F109" s="266">
        <v>2</v>
      </c>
    </row>
    <row r="110" spans="1:6" ht="12.75">
      <c r="A110" s="267" t="s">
        <v>152</v>
      </c>
      <c r="B110" s="264">
        <v>2962</v>
      </c>
      <c r="C110" s="265">
        <f t="shared" si="6"/>
        <v>211.57142857142858</v>
      </c>
      <c r="D110" s="264">
        <v>138</v>
      </c>
      <c r="E110" s="265">
        <f t="shared" si="7"/>
        <v>9.857142857142858</v>
      </c>
      <c r="F110" s="266">
        <v>14</v>
      </c>
    </row>
    <row r="111" spans="1:6" ht="12.75">
      <c r="A111" s="267" t="s">
        <v>153</v>
      </c>
      <c r="B111" s="264">
        <v>1198</v>
      </c>
      <c r="C111" s="265">
        <f t="shared" si="6"/>
        <v>199.66666666666666</v>
      </c>
      <c r="D111" s="264">
        <v>63</v>
      </c>
      <c r="E111" s="265">
        <f t="shared" si="7"/>
        <v>10.5</v>
      </c>
      <c r="F111" s="266">
        <v>6</v>
      </c>
    </row>
    <row r="112" spans="1:6" ht="12.75">
      <c r="A112" s="267" t="s">
        <v>154</v>
      </c>
      <c r="B112" s="264">
        <v>603</v>
      </c>
      <c r="C112" s="265">
        <f t="shared" si="6"/>
        <v>201</v>
      </c>
      <c r="D112" s="264">
        <v>33</v>
      </c>
      <c r="E112" s="265">
        <f t="shared" si="7"/>
        <v>11</v>
      </c>
      <c r="F112" s="266">
        <v>3</v>
      </c>
    </row>
    <row r="113" spans="1:6" ht="12.75">
      <c r="A113" s="267" t="s">
        <v>155</v>
      </c>
      <c r="B113" s="264">
        <v>201</v>
      </c>
      <c r="C113" s="265">
        <f t="shared" si="6"/>
        <v>201</v>
      </c>
      <c r="D113" s="264">
        <v>11</v>
      </c>
      <c r="E113" s="265">
        <f t="shared" si="7"/>
        <v>11</v>
      </c>
      <c r="F113" s="266">
        <v>1</v>
      </c>
    </row>
    <row r="114" spans="1:6" ht="12.75">
      <c r="A114" s="267" t="s">
        <v>156</v>
      </c>
      <c r="B114" s="264">
        <v>402</v>
      </c>
      <c r="C114" s="265">
        <f t="shared" si="6"/>
        <v>201</v>
      </c>
      <c r="D114" s="264">
        <v>21</v>
      </c>
      <c r="E114" s="265">
        <f t="shared" si="7"/>
        <v>10.5</v>
      </c>
      <c r="F114" s="266">
        <v>2</v>
      </c>
    </row>
    <row r="115" spans="1:6" ht="12.75">
      <c r="A115" s="267" t="s">
        <v>157</v>
      </c>
      <c r="B115" s="264">
        <v>217</v>
      </c>
      <c r="C115" s="265">
        <f t="shared" si="6"/>
        <v>217</v>
      </c>
      <c r="D115" s="264">
        <v>11</v>
      </c>
      <c r="E115" s="265">
        <f t="shared" si="7"/>
        <v>11</v>
      </c>
      <c r="F115" s="266">
        <v>1</v>
      </c>
    </row>
    <row r="116" spans="1:6" ht="12.75">
      <c r="A116" s="267" t="s">
        <v>158</v>
      </c>
      <c r="B116" s="264">
        <v>597</v>
      </c>
      <c r="C116" s="265">
        <f t="shared" si="6"/>
        <v>199</v>
      </c>
      <c r="D116" s="264">
        <v>33</v>
      </c>
      <c r="E116" s="265">
        <f t="shared" si="7"/>
        <v>11</v>
      </c>
      <c r="F116" s="266">
        <v>3</v>
      </c>
    </row>
    <row r="117" spans="1:6" ht="12.75">
      <c r="A117" s="267" t="s">
        <v>159</v>
      </c>
      <c r="B117" s="264">
        <v>390</v>
      </c>
      <c r="C117" s="265">
        <f t="shared" si="6"/>
        <v>195</v>
      </c>
      <c r="D117" s="264">
        <v>20</v>
      </c>
      <c r="E117" s="265">
        <f t="shared" si="7"/>
        <v>10</v>
      </c>
      <c r="F117" s="266">
        <v>2</v>
      </c>
    </row>
    <row r="118" spans="1:6" ht="12.75">
      <c r="A118" s="267" t="s">
        <v>160</v>
      </c>
      <c r="B118" s="264">
        <v>1429</v>
      </c>
      <c r="C118" s="265">
        <f t="shared" si="6"/>
        <v>204.14285714285714</v>
      </c>
      <c r="D118" s="264">
        <v>72</v>
      </c>
      <c r="E118" s="265">
        <f t="shared" si="7"/>
        <v>10.285714285714286</v>
      </c>
      <c r="F118" s="266">
        <v>7</v>
      </c>
    </row>
    <row r="119" spans="1:6" ht="12.75">
      <c r="A119" s="267" t="s">
        <v>161</v>
      </c>
      <c r="B119" s="264">
        <v>194</v>
      </c>
      <c r="C119" s="265">
        <f t="shared" si="6"/>
        <v>194</v>
      </c>
      <c r="D119" s="264">
        <v>10</v>
      </c>
      <c r="E119" s="265">
        <f t="shared" si="7"/>
        <v>10</v>
      </c>
      <c r="F119" s="266">
        <v>1</v>
      </c>
    </row>
    <row r="120" spans="1:6" ht="12.75">
      <c r="A120" s="267" t="s">
        <v>162</v>
      </c>
      <c r="B120" s="264">
        <v>205</v>
      </c>
      <c r="C120" s="265">
        <f t="shared" si="6"/>
        <v>205</v>
      </c>
      <c r="D120" s="264">
        <v>11</v>
      </c>
      <c r="E120" s="265">
        <f t="shared" si="7"/>
        <v>11</v>
      </c>
      <c r="F120" s="266">
        <v>1</v>
      </c>
    </row>
    <row r="121" spans="1:6" ht="12.75">
      <c r="A121" s="267" t="s">
        <v>163</v>
      </c>
      <c r="B121" s="264">
        <v>612</v>
      </c>
      <c r="C121" s="265">
        <f t="shared" si="6"/>
        <v>204</v>
      </c>
      <c r="D121" s="264">
        <v>31</v>
      </c>
      <c r="E121" s="265">
        <f t="shared" si="7"/>
        <v>10.333333333333334</v>
      </c>
      <c r="F121" s="266">
        <v>3</v>
      </c>
    </row>
    <row r="122" spans="1:6" ht="12.75">
      <c r="A122" s="267" t="s">
        <v>164</v>
      </c>
      <c r="B122" s="264">
        <v>225</v>
      </c>
      <c r="C122" s="265">
        <f t="shared" si="6"/>
        <v>225</v>
      </c>
      <c r="D122" s="264">
        <v>11</v>
      </c>
      <c r="E122" s="265">
        <f t="shared" si="7"/>
        <v>11</v>
      </c>
      <c r="F122" s="266">
        <v>1</v>
      </c>
    </row>
    <row r="123" spans="1:6" ht="12.75">
      <c r="A123" s="267" t="s">
        <v>165</v>
      </c>
      <c r="B123" s="264">
        <v>220</v>
      </c>
      <c r="C123" s="265">
        <f t="shared" si="6"/>
        <v>220</v>
      </c>
      <c r="D123" s="264">
        <v>10</v>
      </c>
      <c r="E123" s="265">
        <f t="shared" si="7"/>
        <v>10</v>
      </c>
      <c r="F123" s="266">
        <v>1</v>
      </c>
    </row>
    <row r="124" spans="1:6" ht="12.75">
      <c r="A124" s="267" t="s">
        <v>166</v>
      </c>
      <c r="B124" s="264">
        <v>388</v>
      </c>
      <c r="C124" s="265">
        <f t="shared" si="6"/>
        <v>194</v>
      </c>
      <c r="D124" s="264">
        <v>20</v>
      </c>
      <c r="E124" s="265">
        <f t="shared" si="7"/>
        <v>10</v>
      </c>
      <c r="F124" s="266">
        <v>2</v>
      </c>
    </row>
    <row r="125" spans="1:6" ht="12.75">
      <c r="A125" s="267" t="s">
        <v>30</v>
      </c>
      <c r="B125" s="264">
        <v>8434</v>
      </c>
      <c r="C125" s="265">
        <f t="shared" si="6"/>
        <v>200.8095238095238</v>
      </c>
      <c r="D125" s="264">
        <v>422</v>
      </c>
      <c r="E125" s="265">
        <f t="shared" si="7"/>
        <v>10.047619047619047</v>
      </c>
      <c r="F125" s="266">
        <v>42</v>
      </c>
    </row>
    <row r="126" spans="1:6" ht="12.75">
      <c r="A126" s="267" t="s">
        <v>167</v>
      </c>
      <c r="B126" s="264">
        <v>442</v>
      </c>
      <c r="C126" s="265">
        <f t="shared" si="6"/>
        <v>221</v>
      </c>
      <c r="D126" s="264">
        <v>22</v>
      </c>
      <c r="E126" s="265">
        <f t="shared" si="7"/>
        <v>11</v>
      </c>
      <c r="F126" s="266">
        <v>2</v>
      </c>
    </row>
    <row r="127" spans="1:6" ht="12.75">
      <c r="A127" s="267" t="s">
        <v>168</v>
      </c>
      <c r="B127" s="264">
        <v>434</v>
      </c>
      <c r="C127" s="265">
        <f t="shared" si="6"/>
        <v>217</v>
      </c>
      <c r="D127" s="264">
        <v>22</v>
      </c>
      <c r="E127" s="265">
        <f t="shared" si="7"/>
        <v>11</v>
      </c>
      <c r="F127" s="266">
        <v>2</v>
      </c>
    </row>
    <row r="128" spans="1:6" ht="12.75">
      <c r="A128" s="267" t="s">
        <v>169</v>
      </c>
      <c r="B128" s="264">
        <v>361</v>
      </c>
      <c r="C128" s="265">
        <f t="shared" si="6"/>
        <v>180.5</v>
      </c>
      <c r="D128" s="264">
        <v>23</v>
      </c>
      <c r="E128" s="265">
        <f t="shared" si="7"/>
        <v>11.5</v>
      </c>
      <c r="F128" s="266">
        <v>2</v>
      </c>
    </row>
    <row r="129" spans="1:6" ht="12.75">
      <c r="A129" s="267" t="s">
        <v>170</v>
      </c>
      <c r="B129" s="264">
        <v>200</v>
      </c>
      <c r="C129" s="265">
        <f t="shared" si="6"/>
        <v>200</v>
      </c>
      <c r="D129" s="264">
        <v>11</v>
      </c>
      <c r="E129" s="265">
        <f t="shared" si="7"/>
        <v>11</v>
      </c>
      <c r="F129" s="266">
        <v>1</v>
      </c>
    </row>
    <row r="130" spans="1:6" ht="12.75">
      <c r="A130" s="267" t="s">
        <v>171</v>
      </c>
      <c r="B130" s="264">
        <v>185</v>
      </c>
      <c r="C130" s="265">
        <f t="shared" si="6"/>
        <v>185</v>
      </c>
      <c r="D130" s="264">
        <v>10</v>
      </c>
      <c r="E130" s="265">
        <f t="shared" si="7"/>
        <v>10</v>
      </c>
      <c r="F130" s="266">
        <v>1</v>
      </c>
    </row>
    <row r="131" spans="1:6" ht="12.75">
      <c r="A131" s="267" t="s">
        <v>172</v>
      </c>
      <c r="B131" s="264">
        <v>137</v>
      </c>
      <c r="C131" s="265">
        <f t="shared" si="6"/>
        <v>137</v>
      </c>
      <c r="D131" s="264">
        <v>11</v>
      </c>
      <c r="E131" s="265">
        <f t="shared" si="7"/>
        <v>11</v>
      </c>
      <c r="F131" s="266">
        <v>1</v>
      </c>
    </row>
    <row r="132" spans="1:6" ht="12.75">
      <c r="A132" s="267" t="s">
        <v>173</v>
      </c>
      <c r="B132" s="264">
        <v>407</v>
      </c>
      <c r="C132" s="265">
        <f t="shared" si="6"/>
        <v>203.5</v>
      </c>
      <c r="D132" s="264">
        <v>21</v>
      </c>
      <c r="E132" s="265">
        <f t="shared" si="7"/>
        <v>10.5</v>
      </c>
      <c r="F132" s="266">
        <v>2</v>
      </c>
    </row>
    <row r="133" spans="1:6" ht="12.75">
      <c r="A133" s="267" t="s">
        <v>174</v>
      </c>
      <c r="B133" s="264">
        <v>210</v>
      </c>
      <c r="C133" s="265">
        <f t="shared" si="6"/>
        <v>210</v>
      </c>
      <c r="D133" s="264">
        <v>11</v>
      </c>
      <c r="E133" s="265">
        <f t="shared" si="7"/>
        <v>11</v>
      </c>
      <c r="F133" s="266">
        <v>1</v>
      </c>
    </row>
    <row r="134" spans="1:6" ht="12.75">
      <c r="A134" s="267" t="s">
        <v>175</v>
      </c>
      <c r="B134" s="264">
        <v>1693</v>
      </c>
      <c r="C134" s="265">
        <f t="shared" si="6"/>
        <v>211.625</v>
      </c>
      <c r="D134" s="264">
        <v>85</v>
      </c>
      <c r="E134" s="265">
        <f t="shared" si="7"/>
        <v>10.625</v>
      </c>
      <c r="F134" s="266">
        <v>8</v>
      </c>
    </row>
    <row r="135" spans="1:6" ht="12.75">
      <c r="A135" s="267" t="s">
        <v>176</v>
      </c>
      <c r="B135" s="264">
        <v>390</v>
      </c>
      <c r="C135" s="265">
        <f t="shared" si="6"/>
        <v>195</v>
      </c>
      <c r="D135" s="264">
        <v>20</v>
      </c>
      <c r="E135" s="265">
        <f t="shared" si="7"/>
        <v>10</v>
      </c>
      <c r="F135" s="266">
        <v>2</v>
      </c>
    </row>
    <row r="136" spans="1:6" ht="12.75">
      <c r="A136" s="267" t="s">
        <v>177</v>
      </c>
      <c r="B136" s="264">
        <v>579</v>
      </c>
      <c r="C136" s="265">
        <f t="shared" si="6"/>
        <v>193</v>
      </c>
      <c r="D136" s="264">
        <v>30</v>
      </c>
      <c r="E136" s="265">
        <f t="shared" si="7"/>
        <v>10</v>
      </c>
      <c r="F136" s="266">
        <v>3</v>
      </c>
    </row>
    <row r="137" spans="1:6" ht="12.75">
      <c r="A137" s="267" t="s">
        <v>178</v>
      </c>
      <c r="B137" s="264">
        <v>405</v>
      </c>
      <c r="C137" s="265">
        <f t="shared" si="6"/>
        <v>202.5</v>
      </c>
      <c r="D137" s="264">
        <v>22</v>
      </c>
      <c r="E137" s="265">
        <f t="shared" si="7"/>
        <v>11</v>
      </c>
      <c r="F137" s="266">
        <v>2</v>
      </c>
    </row>
    <row r="138" spans="1:6" ht="12.75">
      <c r="A138" s="267" t="s">
        <v>179</v>
      </c>
      <c r="B138" s="264">
        <v>791</v>
      </c>
      <c r="C138" s="265">
        <f t="shared" si="6"/>
        <v>197.75</v>
      </c>
      <c r="D138" s="264">
        <v>41</v>
      </c>
      <c r="E138" s="265">
        <f t="shared" si="7"/>
        <v>10.25</v>
      </c>
      <c r="F138" s="266">
        <v>4</v>
      </c>
    </row>
    <row r="139" spans="1:6" ht="12.75">
      <c r="A139" s="267" t="s">
        <v>19</v>
      </c>
      <c r="B139" s="264">
        <v>197</v>
      </c>
      <c r="C139" s="265">
        <f t="shared" si="6"/>
        <v>197</v>
      </c>
      <c r="D139" s="264">
        <v>12</v>
      </c>
      <c r="E139" s="265">
        <f t="shared" si="7"/>
        <v>12</v>
      </c>
      <c r="F139" s="266">
        <v>1</v>
      </c>
    </row>
    <row r="140" spans="1:6" ht="27" customHeight="1">
      <c r="A140" s="255" t="s">
        <v>468</v>
      </c>
      <c r="B140" s="256">
        <f>SUM(B107:B139)</f>
        <v>25743</v>
      </c>
      <c r="C140" s="257">
        <f t="shared" si="6"/>
        <v>202.70078740157481</v>
      </c>
      <c r="D140" s="256">
        <f>SUM(D107:D139)</f>
        <v>1309</v>
      </c>
      <c r="E140" s="257">
        <f t="shared" si="7"/>
        <v>10.307086614173228</v>
      </c>
      <c r="F140" s="258">
        <f>SUM(F107:F139)</f>
        <v>127</v>
      </c>
    </row>
    <row r="143" spans="1:6" s="21" customFormat="1" ht="41.25" customHeight="1">
      <c r="A143" s="216" t="s">
        <v>524</v>
      </c>
      <c r="B143" s="424" t="s">
        <v>383</v>
      </c>
      <c r="C143" s="425"/>
      <c r="D143" s="425"/>
      <c r="E143" s="425"/>
      <c r="F143" s="426"/>
    </row>
    <row r="144" spans="1:6" ht="42">
      <c r="A144" s="232" t="s">
        <v>49</v>
      </c>
      <c r="B144" s="232" t="s">
        <v>200</v>
      </c>
      <c r="C144" s="232" t="s">
        <v>297</v>
      </c>
      <c r="D144" s="232" t="s">
        <v>407</v>
      </c>
      <c r="E144" s="232" t="s">
        <v>408</v>
      </c>
      <c r="F144" s="232" t="s">
        <v>409</v>
      </c>
    </row>
    <row r="145" spans="1:6" ht="12.75">
      <c r="A145" s="267" t="s">
        <v>288</v>
      </c>
      <c r="B145" s="264">
        <v>420</v>
      </c>
      <c r="C145" s="265">
        <f>B145/F145</f>
        <v>210</v>
      </c>
      <c r="D145" s="264">
        <v>22</v>
      </c>
      <c r="E145" s="265">
        <f>D145/F145</f>
        <v>11</v>
      </c>
      <c r="F145" s="266">
        <v>2</v>
      </c>
    </row>
    <row r="146" spans="1:6" ht="12.75">
      <c r="A146" s="267" t="s">
        <v>287</v>
      </c>
      <c r="B146" s="264">
        <v>1012</v>
      </c>
      <c r="C146" s="265">
        <f aca="true" t="shared" si="8" ref="C146:C192">B146/F146</f>
        <v>253</v>
      </c>
      <c r="D146" s="264">
        <v>43</v>
      </c>
      <c r="E146" s="265">
        <f aca="true" t="shared" si="9" ref="E146:E192">D146/F146</f>
        <v>10.75</v>
      </c>
      <c r="F146" s="266">
        <v>4</v>
      </c>
    </row>
    <row r="147" spans="1:6" ht="12.75">
      <c r="A147" s="267" t="s">
        <v>286</v>
      </c>
      <c r="B147" s="264">
        <v>400</v>
      </c>
      <c r="C147" s="265">
        <f t="shared" si="8"/>
        <v>200</v>
      </c>
      <c r="D147" s="264">
        <v>21</v>
      </c>
      <c r="E147" s="265">
        <f t="shared" si="9"/>
        <v>10.5</v>
      </c>
      <c r="F147" s="266">
        <v>2</v>
      </c>
    </row>
    <row r="148" spans="1:6" ht="12.75">
      <c r="A148" s="267" t="s">
        <v>285</v>
      </c>
      <c r="B148" s="264">
        <v>208</v>
      </c>
      <c r="C148" s="265">
        <f t="shared" si="8"/>
        <v>208</v>
      </c>
      <c r="D148" s="264">
        <v>11</v>
      </c>
      <c r="E148" s="265">
        <f t="shared" si="9"/>
        <v>11</v>
      </c>
      <c r="F148" s="266">
        <v>1</v>
      </c>
    </row>
    <row r="149" spans="1:6" ht="12.75">
      <c r="A149" s="267" t="s">
        <v>284</v>
      </c>
      <c r="B149" s="264">
        <v>195</v>
      </c>
      <c r="C149" s="265">
        <f t="shared" si="8"/>
        <v>195</v>
      </c>
      <c r="D149" s="264">
        <v>11</v>
      </c>
      <c r="E149" s="265">
        <f t="shared" si="9"/>
        <v>11</v>
      </c>
      <c r="F149" s="266">
        <v>1</v>
      </c>
    </row>
    <row r="150" spans="1:6" ht="12.75">
      <c r="A150" s="267" t="s">
        <v>31</v>
      </c>
      <c r="B150" s="264">
        <v>14939</v>
      </c>
      <c r="C150" s="265">
        <f t="shared" si="8"/>
        <v>207.48611111111111</v>
      </c>
      <c r="D150" s="264">
        <v>775</v>
      </c>
      <c r="E150" s="265">
        <f t="shared" si="9"/>
        <v>10.76388888888889</v>
      </c>
      <c r="F150" s="266">
        <v>72</v>
      </c>
    </row>
    <row r="151" spans="1:6" ht="12.75">
      <c r="A151" s="267" t="s">
        <v>283</v>
      </c>
      <c r="B151" s="264">
        <v>207</v>
      </c>
      <c r="C151" s="265">
        <f t="shared" si="8"/>
        <v>207</v>
      </c>
      <c r="D151" s="264">
        <v>11</v>
      </c>
      <c r="E151" s="265">
        <f t="shared" si="9"/>
        <v>11</v>
      </c>
      <c r="F151" s="266">
        <v>1</v>
      </c>
    </row>
    <row r="152" spans="1:6" ht="12.75">
      <c r="A152" s="267" t="s">
        <v>282</v>
      </c>
      <c r="B152" s="264">
        <v>432</v>
      </c>
      <c r="C152" s="265">
        <f t="shared" si="8"/>
        <v>216</v>
      </c>
      <c r="D152" s="264">
        <v>22</v>
      </c>
      <c r="E152" s="265">
        <f t="shared" si="9"/>
        <v>11</v>
      </c>
      <c r="F152" s="266">
        <v>2</v>
      </c>
    </row>
    <row r="153" spans="1:6" ht="12.75">
      <c r="A153" s="267" t="s">
        <v>281</v>
      </c>
      <c r="B153" s="264">
        <v>852</v>
      </c>
      <c r="C153" s="265">
        <f t="shared" si="8"/>
        <v>213</v>
      </c>
      <c r="D153" s="264">
        <v>44</v>
      </c>
      <c r="E153" s="265">
        <f t="shared" si="9"/>
        <v>11</v>
      </c>
      <c r="F153" s="266">
        <v>4</v>
      </c>
    </row>
    <row r="154" spans="1:6" ht="12.75">
      <c r="A154" s="267" t="s">
        <v>280</v>
      </c>
      <c r="B154" s="264">
        <v>1180</v>
      </c>
      <c r="C154" s="265">
        <f t="shared" si="8"/>
        <v>196.66666666666666</v>
      </c>
      <c r="D154" s="264">
        <v>62</v>
      </c>
      <c r="E154" s="265">
        <f t="shared" si="9"/>
        <v>10.333333333333334</v>
      </c>
      <c r="F154" s="266">
        <v>6</v>
      </c>
    </row>
    <row r="155" spans="1:6" ht="12.75">
      <c r="A155" s="267" t="s">
        <v>293</v>
      </c>
      <c r="B155" s="264">
        <v>206</v>
      </c>
      <c r="C155" s="265">
        <f t="shared" si="8"/>
        <v>206</v>
      </c>
      <c r="D155" s="264">
        <v>11</v>
      </c>
      <c r="E155" s="265">
        <f t="shared" si="9"/>
        <v>11</v>
      </c>
      <c r="F155" s="266">
        <v>1</v>
      </c>
    </row>
    <row r="156" spans="1:6" ht="12.75">
      <c r="A156" s="267" t="s">
        <v>279</v>
      </c>
      <c r="B156" s="264">
        <v>651</v>
      </c>
      <c r="C156" s="265">
        <f t="shared" si="8"/>
        <v>217</v>
      </c>
      <c r="D156" s="264">
        <v>32</v>
      </c>
      <c r="E156" s="265">
        <f t="shared" si="9"/>
        <v>10.666666666666666</v>
      </c>
      <c r="F156" s="266">
        <v>3</v>
      </c>
    </row>
    <row r="157" spans="1:6" ht="12.75">
      <c r="A157" s="267" t="s">
        <v>278</v>
      </c>
      <c r="B157" s="264">
        <v>949</v>
      </c>
      <c r="C157" s="265">
        <f t="shared" si="8"/>
        <v>237.25</v>
      </c>
      <c r="D157" s="264">
        <v>43</v>
      </c>
      <c r="E157" s="265">
        <f t="shared" si="9"/>
        <v>10.75</v>
      </c>
      <c r="F157" s="266">
        <v>4</v>
      </c>
    </row>
    <row r="158" spans="1:6" ht="12.75">
      <c r="A158" s="267" t="s">
        <v>277</v>
      </c>
      <c r="B158" s="264">
        <v>220</v>
      </c>
      <c r="C158" s="265">
        <f t="shared" si="8"/>
        <v>220</v>
      </c>
      <c r="D158" s="264">
        <v>11</v>
      </c>
      <c r="E158" s="265">
        <f t="shared" si="9"/>
        <v>11</v>
      </c>
      <c r="F158" s="266">
        <v>1</v>
      </c>
    </row>
    <row r="159" spans="1:6" ht="12.75">
      <c r="A159" s="267" t="s">
        <v>294</v>
      </c>
      <c r="B159" s="264">
        <v>220</v>
      </c>
      <c r="C159" s="265">
        <f t="shared" si="8"/>
        <v>220</v>
      </c>
      <c r="D159" s="264">
        <v>10</v>
      </c>
      <c r="E159" s="265">
        <f t="shared" si="9"/>
        <v>10</v>
      </c>
      <c r="F159" s="266">
        <v>1</v>
      </c>
    </row>
    <row r="160" spans="1:6" ht="12.75">
      <c r="A160" s="267" t="s">
        <v>180</v>
      </c>
      <c r="B160" s="264">
        <v>840</v>
      </c>
      <c r="C160" s="265">
        <f t="shared" si="8"/>
        <v>210</v>
      </c>
      <c r="D160" s="264">
        <v>43</v>
      </c>
      <c r="E160" s="265">
        <f t="shared" si="9"/>
        <v>10.75</v>
      </c>
      <c r="F160" s="266">
        <v>4</v>
      </c>
    </row>
    <row r="161" spans="1:6" ht="12.75">
      <c r="A161" s="267" t="s">
        <v>292</v>
      </c>
      <c r="B161" s="264">
        <v>252</v>
      </c>
      <c r="C161" s="265">
        <f t="shared" si="8"/>
        <v>252</v>
      </c>
      <c r="D161" s="264">
        <v>12</v>
      </c>
      <c r="E161" s="265">
        <f t="shared" si="9"/>
        <v>12</v>
      </c>
      <c r="F161" s="266">
        <v>1</v>
      </c>
    </row>
    <row r="162" spans="1:6" ht="12.75">
      <c r="A162" s="267" t="s">
        <v>276</v>
      </c>
      <c r="B162" s="264">
        <v>225</v>
      </c>
      <c r="C162" s="265">
        <f t="shared" si="8"/>
        <v>225</v>
      </c>
      <c r="D162" s="264">
        <v>11</v>
      </c>
      <c r="E162" s="265">
        <f t="shared" si="9"/>
        <v>11</v>
      </c>
      <c r="F162" s="266">
        <v>1</v>
      </c>
    </row>
    <row r="163" spans="1:6" ht="12.75">
      <c r="A163" s="267" t="s">
        <v>275</v>
      </c>
      <c r="B163" s="264">
        <v>430</v>
      </c>
      <c r="C163" s="265">
        <f t="shared" si="8"/>
        <v>215</v>
      </c>
      <c r="D163" s="264">
        <v>22</v>
      </c>
      <c r="E163" s="265">
        <f t="shared" si="9"/>
        <v>11</v>
      </c>
      <c r="F163" s="266">
        <v>2</v>
      </c>
    </row>
    <row r="164" spans="1:6" ht="12.75">
      <c r="A164" s="267" t="s">
        <v>274</v>
      </c>
      <c r="B164" s="264">
        <v>216</v>
      </c>
      <c r="C164" s="265">
        <f t="shared" si="8"/>
        <v>216</v>
      </c>
      <c r="D164" s="264">
        <v>11</v>
      </c>
      <c r="E164" s="265">
        <f t="shared" si="9"/>
        <v>11</v>
      </c>
      <c r="F164" s="266">
        <v>1</v>
      </c>
    </row>
    <row r="165" spans="1:6" ht="12.75">
      <c r="A165" s="267" t="s">
        <v>273</v>
      </c>
      <c r="B165" s="264">
        <v>195</v>
      </c>
      <c r="C165" s="265">
        <f t="shared" si="8"/>
        <v>195</v>
      </c>
      <c r="D165" s="264">
        <v>11</v>
      </c>
      <c r="E165" s="265">
        <f t="shared" si="9"/>
        <v>11</v>
      </c>
      <c r="F165" s="266">
        <v>1</v>
      </c>
    </row>
    <row r="166" spans="1:6" ht="12.75">
      <c r="A166" s="267" t="s">
        <v>272</v>
      </c>
      <c r="B166" s="264">
        <v>425</v>
      </c>
      <c r="C166" s="265">
        <f t="shared" si="8"/>
        <v>212.5</v>
      </c>
      <c r="D166" s="264">
        <v>21</v>
      </c>
      <c r="E166" s="265">
        <f t="shared" si="9"/>
        <v>10.5</v>
      </c>
      <c r="F166" s="266">
        <v>2</v>
      </c>
    </row>
    <row r="167" spans="1:6" ht="12.75">
      <c r="A167" s="267" t="s">
        <v>271</v>
      </c>
      <c r="B167" s="264">
        <v>186</v>
      </c>
      <c r="C167" s="265">
        <f t="shared" si="8"/>
        <v>186</v>
      </c>
      <c r="D167" s="264">
        <v>11</v>
      </c>
      <c r="E167" s="265">
        <f t="shared" si="9"/>
        <v>11</v>
      </c>
      <c r="F167" s="266">
        <v>1</v>
      </c>
    </row>
    <row r="168" spans="1:6" ht="12.75">
      <c r="A168" s="267" t="s">
        <v>181</v>
      </c>
      <c r="B168" s="264">
        <v>2498</v>
      </c>
      <c r="C168" s="265">
        <f t="shared" si="8"/>
        <v>227.0909090909091</v>
      </c>
      <c r="D168" s="264">
        <v>123</v>
      </c>
      <c r="E168" s="265">
        <f t="shared" si="9"/>
        <v>11.181818181818182</v>
      </c>
      <c r="F168" s="266">
        <v>11</v>
      </c>
    </row>
    <row r="169" spans="1:6" ht="12.75">
      <c r="A169" s="267" t="s">
        <v>270</v>
      </c>
      <c r="B169" s="264">
        <v>440</v>
      </c>
      <c r="C169" s="265">
        <f t="shared" si="8"/>
        <v>220</v>
      </c>
      <c r="D169" s="264">
        <v>22</v>
      </c>
      <c r="E169" s="265">
        <f t="shared" si="9"/>
        <v>11</v>
      </c>
      <c r="F169" s="266">
        <v>2</v>
      </c>
    </row>
    <row r="170" spans="1:6" ht="12.75">
      <c r="A170" s="267" t="s">
        <v>291</v>
      </c>
      <c r="B170" s="264">
        <v>200</v>
      </c>
      <c r="C170" s="265">
        <f t="shared" si="8"/>
        <v>200</v>
      </c>
      <c r="D170" s="264">
        <v>11</v>
      </c>
      <c r="E170" s="265">
        <f t="shared" si="9"/>
        <v>11</v>
      </c>
      <c r="F170" s="266">
        <v>1</v>
      </c>
    </row>
    <row r="171" spans="1:6" ht="12.75">
      <c r="A171" s="267" t="s">
        <v>269</v>
      </c>
      <c r="B171" s="264">
        <v>863</v>
      </c>
      <c r="C171" s="265">
        <f t="shared" si="8"/>
        <v>215.75</v>
      </c>
      <c r="D171" s="264">
        <v>44</v>
      </c>
      <c r="E171" s="265">
        <f t="shared" si="9"/>
        <v>11</v>
      </c>
      <c r="F171" s="266">
        <v>4</v>
      </c>
    </row>
    <row r="172" spans="1:6" ht="12.75">
      <c r="A172" s="267" t="s">
        <v>268</v>
      </c>
      <c r="B172" s="264">
        <v>209</v>
      </c>
      <c r="C172" s="265">
        <f t="shared" si="8"/>
        <v>209</v>
      </c>
      <c r="D172" s="264">
        <v>11</v>
      </c>
      <c r="E172" s="265">
        <f t="shared" si="9"/>
        <v>11</v>
      </c>
      <c r="F172" s="266">
        <v>1</v>
      </c>
    </row>
    <row r="173" spans="1:6" ht="12.75">
      <c r="A173" s="267" t="s">
        <v>267</v>
      </c>
      <c r="B173" s="264">
        <v>624</v>
      </c>
      <c r="C173" s="265">
        <f t="shared" si="8"/>
        <v>208</v>
      </c>
      <c r="D173" s="264">
        <v>33</v>
      </c>
      <c r="E173" s="265">
        <f t="shared" si="9"/>
        <v>11</v>
      </c>
      <c r="F173" s="266">
        <v>3</v>
      </c>
    </row>
    <row r="174" spans="1:6" ht="12.75">
      <c r="A174" s="267" t="s">
        <v>290</v>
      </c>
      <c r="B174" s="264">
        <v>220</v>
      </c>
      <c r="C174" s="265">
        <f t="shared" si="8"/>
        <v>220</v>
      </c>
      <c r="D174" s="264">
        <v>11</v>
      </c>
      <c r="E174" s="265">
        <f t="shared" si="9"/>
        <v>11</v>
      </c>
      <c r="F174" s="266">
        <v>1</v>
      </c>
    </row>
    <row r="175" spans="1:6" ht="12.75">
      <c r="A175" s="267" t="s">
        <v>266</v>
      </c>
      <c r="B175" s="264">
        <v>205</v>
      </c>
      <c r="C175" s="265">
        <f t="shared" si="8"/>
        <v>205</v>
      </c>
      <c r="D175" s="264">
        <v>11</v>
      </c>
      <c r="E175" s="265">
        <f t="shared" si="9"/>
        <v>11</v>
      </c>
      <c r="F175" s="266">
        <v>1</v>
      </c>
    </row>
    <row r="176" spans="1:6" ht="12.75">
      <c r="A176" s="267" t="s">
        <v>265</v>
      </c>
      <c r="B176" s="264">
        <v>205</v>
      </c>
      <c r="C176" s="265">
        <f t="shared" si="8"/>
        <v>205</v>
      </c>
      <c r="D176" s="264">
        <v>11</v>
      </c>
      <c r="E176" s="265">
        <f t="shared" si="9"/>
        <v>11</v>
      </c>
      <c r="F176" s="266">
        <v>1</v>
      </c>
    </row>
    <row r="177" spans="1:6" ht="12.75">
      <c r="A177" s="267" t="s">
        <v>289</v>
      </c>
      <c r="B177" s="264">
        <v>230</v>
      </c>
      <c r="C177" s="265">
        <f t="shared" si="8"/>
        <v>230</v>
      </c>
      <c r="D177" s="264">
        <v>11</v>
      </c>
      <c r="E177" s="265">
        <f t="shared" si="9"/>
        <v>11</v>
      </c>
      <c r="F177" s="266">
        <v>1</v>
      </c>
    </row>
    <row r="178" spans="1:6" ht="12.75">
      <c r="A178" s="267" t="s">
        <v>264</v>
      </c>
      <c r="B178" s="264">
        <v>225</v>
      </c>
      <c r="C178" s="265">
        <f t="shared" si="8"/>
        <v>225</v>
      </c>
      <c r="D178" s="264">
        <v>11</v>
      </c>
      <c r="E178" s="265">
        <f t="shared" si="9"/>
        <v>11</v>
      </c>
      <c r="F178" s="266">
        <v>1</v>
      </c>
    </row>
    <row r="179" spans="1:6" ht="12.75">
      <c r="A179" s="267" t="s">
        <v>263</v>
      </c>
      <c r="B179" s="264">
        <v>631</v>
      </c>
      <c r="C179" s="265">
        <f t="shared" si="8"/>
        <v>210.33333333333334</v>
      </c>
      <c r="D179" s="264">
        <v>32</v>
      </c>
      <c r="E179" s="265">
        <f t="shared" si="9"/>
        <v>10.666666666666666</v>
      </c>
      <c r="F179" s="266">
        <v>3</v>
      </c>
    </row>
    <row r="180" spans="1:6" ht="12.75">
      <c r="A180" s="267" t="s">
        <v>262</v>
      </c>
      <c r="B180" s="264">
        <v>860</v>
      </c>
      <c r="C180" s="265">
        <f t="shared" si="8"/>
        <v>215</v>
      </c>
      <c r="D180" s="264">
        <v>44</v>
      </c>
      <c r="E180" s="265">
        <f t="shared" si="9"/>
        <v>11</v>
      </c>
      <c r="F180" s="266">
        <v>4</v>
      </c>
    </row>
    <row r="181" spans="1:6" ht="12.75">
      <c r="A181" s="267" t="s">
        <v>261</v>
      </c>
      <c r="B181" s="264">
        <v>225</v>
      </c>
      <c r="C181" s="265">
        <f t="shared" si="8"/>
        <v>225</v>
      </c>
      <c r="D181" s="264">
        <v>11</v>
      </c>
      <c r="E181" s="265">
        <f t="shared" si="9"/>
        <v>11</v>
      </c>
      <c r="F181" s="266">
        <v>1</v>
      </c>
    </row>
    <row r="182" spans="1:6" ht="12.75">
      <c r="A182" s="267" t="s">
        <v>260</v>
      </c>
      <c r="B182" s="264">
        <v>202</v>
      </c>
      <c r="C182" s="265">
        <f t="shared" si="8"/>
        <v>202</v>
      </c>
      <c r="D182" s="264">
        <v>11</v>
      </c>
      <c r="E182" s="265">
        <f t="shared" si="9"/>
        <v>11</v>
      </c>
      <c r="F182" s="266">
        <v>1</v>
      </c>
    </row>
    <row r="183" spans="1:6" ht="12.75">
      <c r="A183" s="267" t="s">
        <v>259</v>
      </c>
      <c r="B183" s="264">
        <v>206</v>
      </c>
      <c r="C183" s="265">
        <f t="shared" si="8"/>
        <v>206</v>
      </c>
      <c r="D183" s="264">
        <v>11</v>
      </c>
      <c r="E183" s="265">
        <f t="shared" si="9"/>
        <v>11</v>
      </c>
      <c r="F183" s="266">
        <v>1</v>
      </c>
    </row>
    <row r="184" spans="1:6" ht="12.75">
      <c r="A184" s="267" t="s">
        <v>258</v>
      </c>
      <c r="B184" s="264">
        <v>431</v>
      </c>
      <c r="C184" s="265">
        <f t="shared" si="8"/>
        <v>215.5</v>
      </c>
      <c r="D184" s="264">
        <v>22</v>
      </c>
      <c r="E184" s="265">
        <f t="shared" si="9"/>
        <v>11</v>
      </c>
      <c r="F184" s="266">
        <v>2</v>
      </c>
    </row>
    <row r="185" spans="1:6" ht="21">
      <c r="A185" s="267" t="s">
        <v>257</v>
      </c>
      <c r="B185" s="264">
        <v>1063</v>
      </c>
      <c r="C185" s="265">
        <f t="shared" si="8"/>
        <v>212.6</v>
      </c>
      <c r="D185" s="264">
        <v>55</v>
      </c>
      <c r="E185" s="265">
        <f t="shared" si="9"/>
        <v>11</v>
      </c>
      <c r="F185" s="266">
        <v>5</v>
      </c>
    </row>
    <row r="186" spans="1:6" ht="12.75">
      <c r="A186" s="267" t="s">
        <v>256</v>
      </c>
      <c r="B186" s="264">
        <v>1264</v>
      </c>
      <c r="C186" s="265">
        <f t="shared" si="8"/>
        <v>210.66666666666666</v>
      </c>
      <c r="D186" s="264">
        <v>67</v>
      </c>
      <c r="E186" s="265">
        <f t="shared" si="9"/>
        <v>11.166666666666666</v>
      </c>
      <c r="F186" s="266">
        <v>6</v>
      </c>
    </row>
    <row r="187" spans="1:6" ht="12.75">
      <c r="A187" s="267" t="s">
        <v>255</v>
      </c>
      <c r="B187" s="264">
        <v>430</v>
      </c>
      <c r="C187" s="265">
        <f t="shared" si="8"/>
        <v>215</v>
      </c>
      <c r="D187" s="264">
        <v>22</v>
      </c>
      <c r="E187" s="265">
        <f t="shared" si="9"/>
        <v>11</v>
      </c>
      <c r="F187" s="266">
        <v>2</v>
      </c>
    </row>
    <row r="188" spans="1:6" ht="12.75">
      <c r="A188" s="267" t="s">
        <v>554</v>
      </c>
      <c r="B188" s="264">
        <v>427</v>
      </c>
      <c r="C188" s="265">
        <f t="shared" si="8"/>
        <v>213.5</v>
      </c>
      <c r="D188" s="264">
        <v>22</v>
      </c>
      <c r="E188" s="265">
        <f t="shared" si="9"/>
        <v>11</v>
      </c>
      <c r="F188" s="266">
        <v>2</v>
      </c>
    </row>
    <row r="189" spans="1:6" ht="12.75">
      <c r="A189" s="267" t="s">
        <v>254</v>
      </c>
      <c r="B189" s="264">
        <v>797</v>
      </c>
      <c r="C189" s="265">
        <f t="shared" si="8"/>
        <v>199.25</v>
      </c>
      <c r="D189" s="264">
        <v>43</v>
      </c>
      <c r="E189" s="265">
        <f t="shared" si="9"/>
        <v>10.75</v>
      </c>
      <c r="F189" s="266">
        <v>4</v>
      </c>
    </row>
    <row r="190" spans="1:6" ht="12.75">
      <c r="A190" s="267" t="s">
        <v>253</v>
      </c>
      <c r="B190" s="264">
        <v>200</v>
      </c>
      <c r="C190" s="265">
        <f t="shared" si="8"/>
        <v>200</v>
      </c>
      <c r="D190" s="264">
        <v>11</v>
      </c>
      <c r="E190" s="265">
        <f t="shared" si="9"/>
        <v>11</v>
      </c>
      <c r="F190" s="266">
        <v>1</v>
      </c>
    </row>
    <row r="191" spans="1:6" ht="12.75">
      <c r="A191" s="267" t="s">
        <v>540</v>
      </c>
      <c r="B191" s="264">
        <v>900</v>
      </c>
      <c r="C191" s="265">
        <f t="shared" si="8"/>
        <v>225</v>
      </c>
      <c r="D191" s="264">
        <v>44</v>
      </c>
      <c r="E191" s="265">
        <f t="shared" si="9"/>
        <v>11</v>
      </c>
      <c r="F191" s="266">
        <v>4</v>
      </c>
    </row>
    <row r="192" spans="1:6" ht="27" customHeight="1">
      <c r="A192" s="255" t="s">
        <v>469</v>
      </c>
      <c r="B192" s="256">
        <f>SUM(B145:B191)</f>
        <v>38415</v>
      </c>
      <c r="C192" s="257">
        <f t="shared" si="8"/>
        <v>212.23756906077347</v>
      </c>
      <c r="D192" s="256">
        <f>SUM(D145:D191)</f>
        <v>1965</v>
      </c>
      <c r="E192" s="257">
        <f t="shared" si="9"/>
        <v>10.856353591160222</v>
      </c>
      <c r="F192" s="258">
        <f>SUM(F145:F191)</f>
        <v>181</v>
      </c>
    </row>
    <row r="195" spans="1:6" s="21" customFormat="1" ht="41.25" customHeight="1">
      <c r="A195" s="216" t="s">
        <v>524</v>
      </c>
      <c r="B195" s="424" t="s">
        <v>384</v>
      </c>
      <c r="C195" s="425"/>
      <c r="D195" s="425"/>
      <c r="E195" s="425"/>
      <c r="F195" s="426"/>
    </row>
    <row r="196" spans="1:6" ht="42">
      <c r="A196" s="232" t="s">
        <v>49</v>
      </c>
      <c r="B196" s="232" t="s">
        <v>200</v>
      </c>
      <c r="C196" s="232" t="s">
        <v>297</v>
      </c>
      <c r="D196" s="232" t="s">
        <v>407</v>
      </c>
      <c r="E196" s="232" t="s">
        <v>408</v>
      </c>
      <c r="F196" s="232" t="s">
        <v>409</v>
      </c>
    </row>
    <row r="197" spans="1:6" ht="12.75">
      <c r="A197" s="267" t="s">
        <v>341</v>
      </c>
      <c r="B197" s="264">
        <v>404</v>
      </c>
      <c r="C197" s="265">
        <f aca="true" t="shared" si="10" ref="C197:C216">B197/F197</f>
        <v>202</v>
      </c>
      <c r="D197" s="264">
        <v>22</v>
      </c>
      <c r="E197" s="265">
        <f aca="true" t="shared" si="11" ref="E197:E216">D197/F197</f>
        <v>11</v>
      </c>
      <c r="F197" s="266">
        <v>2</v>
      </c>
    </row>
    <row r="198" spans="1:6" ht="12.75">
      <c r="A198" s="267" t="s">
        <v>342</v>
      </c>
      <c r="B198" s="264">
        <v>220</v>
      </c>
      <c r="C198" s="265">
        <f t="shared" si="10"/>
        <v>220</v>
      </c>
      <c r="D198" s="264">
        <v>11</v>
      </c>
      <c r="E198" s="265">
        <f t="shared" si="11"/>
        <v>11</v>
      </c>
      <c r="F198" s="266">
        <v>1</v>
      </c>
    </row>
    <row r="199" spans="1:6" ht="12.75">
      <c r="A199" s="267" t="s">
        <v>343</v>
      </c>
      <c r="B199" s="264">
        <v>835</v>
      </c>
      <c r="C199" s="265">
        <f t="shared" si="10"/>
        <v>208.75</v>
      </c>
      <c r="D199" s="264">
        <v>44</v>
      </c>
      <c r="E199" s="265">
        <f t="shared" si="11"/>
        <v>11</v>
      </c>
      <c r="F199" s="266">
        <v>4</v>
      </c>
    </row>
    <row r="200" spans="1:6" ht="12.75">
      <c r="A200" s="267" t="s">
        <v>344</v>
      </c>
      <c r="B200" s="264">
        <v>1045</v>
      </c>
      <c r="C200" s="265">
        <f t="shared" si="10"/>
        <v>209</v>
      </c>
      <c r="D200" s="264">
        <v>54</v>
      </c>
      <c r="E200" s="265">
        <f t="shared" si="11"/>
        <v>10.8</v>
      </c>
      <c r="F200" s="266">
        <v>5</v>
      </c>
    </row>
    <row r="201" spans="1:6" ht="12.75">
      <c r="A201" s="267" t="s">
        <v>345</v>
      </c>
      <c r="B201" s="264">
        <v>210</v>
      </c>
      <c r="C201" s="265">
        <f t="shared" si="10"/>
        <v>210</v>
      </c>
      <c r="D201" s="264">
        <v>11</v>
      </c>
      <c r="E201" s="265">
        <f t="shared" si="11"/>
        <v>11</v>
      </c>
      <c r="F201" s="266">
        <v>1</v>
      </c>
    </row>
    <row r="202" spans="1:6" ht="12.75">
      <c r="A202" s="267" t="s">
        <v>503</v>
      </c>
      <c r="B202" s="264">
        <v>190</v>
      </c>
      <c r="C202" s="265">
        <f t="shared" si="10"/>
        <v>190</v>
      </c>
      <c r="D202" s="264">
        <v>10</v>
      </c>
      <c r="E202" s="265">
        <f t="shared" si="11"/>
        <v>10</v>
      </c>
      <c r="F202" s="266">
        <v>1</v>
      </c>
    </row>
    <row r="203" spans="1:6" ht="12.75">
      <c r="A203" s="267" t="s">
        <v>346</v>
      </c>
      <c r="B203" s="264">
        <v>1033</v>
      </c>
      <c r="C203" s="265">
        <f t="shared" si="10"/>
        <v>206.6</v>
      </c>
      <c r="D203" s="264">
        <v>54</v>
      </c>
      <c r="E203" s="265">
        <f t="shared" si="11"/>
        <v>10.8</v>
      </c>
      <c r="F203" s="266">
        <v>5</v>
      </c>
    </row>
    <row r="204" spans="1:6" ht="12.75">
      <c r="A204" s="267" t="s">
        <v>32</v>
      </c>
      <c r="B204" s="264">
        <v>5697</v>
      </c>
      <c r="C204" s="265">
        <f t="shared" si="10"/>
        <v>203.46428571428572</v>
      </c>
      <c r="D204" s="264">
        <v>298</v>
      </c>
      <c r="E204" s="265">
        <f t="shared" si="11"/>
        <v>10.642857142857142</v>
      </c>
      <c r="F204" s="266">
        <v>28</v>
      </c>
    </row>
    <row r="205" spans="1:6" ht="12.75">
      <c r="A205" s="267" t="s">
        <v>504</v>
      </c>
      <c r="B205" s="264">
        <v>216</v>
      </c>
      <c r="C205" s="265">
        <f t="shared" si="10"/>
        <v>216</v>
      </c>
      <c r="D205" s="264">
        <v>11</v>
      </c>
      <c r="E205" s="265">
        <f t="shared" si="11"/>
        <v>11</v>
      </c>
      <c r="F205" s="266">
        <v>1</v>
      </c>
    </row>
    <row r="206" spans="1:6" ht="12.75">
      <c r="A206" s="267" t="s">
        <v>347</v>
      </c>
      <c r="B206" s="264">
        <v>205</v>
      </c>
      <c r="C206" s="265">
        <f t="shared" si="10"/>
        <v>205</v>
      </c>
      <c r="D206" s="264">
        <v>10</v>
      </c>
      <c r="E206" s="265">
        <f t="shared" si="11"/>
        <v>10</v>
      </c>
      <c r="F206" s="266">
        <v>1</v>
      </c>
    </row>
    <row r="207" spans="1:6" ht="12.75">
      <c r="A207" s="267" t="s">
        <v>348</v>
      </c>
      <c r="B207" s="264">
        <v>220</v>
      </c>
      <c r="C207" s="265">
        <f t="shared" si="10"/>
        <v>220</v>
      </c>
      <c r="D207" s="264">
        <v>11</v>
      </c>
      <c r="E207" s="265">
        <f t="shared" si="11"/>
        <v>11</v>
      </c>
      <c r="F207" s="266">
        <v>1</v>
      </c>
    </row>
    <row r="208" spans="1:6" ht="12.75">
      <c r="A208" s="267" t="s">
        <v>349</v>
      </c>
      <c r="B208" s="264">
        <v>418</v>
      </c>
      <c r="C208" s="265">
        <f t="shared" si="10"/>
        <v>209</v>
      </c>
      <c r="D208" s="264">
        <v>22</v>
      </c>
      <c r="E208" s="265">
        <f t="shared" si="11"/>
        <v>11</v>
      </c>
      <c r="F208" s="266">
        <v>2</v>
      </c>
    </row>
    <row r="209" spans="1:6" ht="12.75">
      <c r="A209" s="267" t="s">
        <v>350</v>
      </c>
      <c r="B209" s="264">
        <v>467</v>
      </c>
      <c r="C209" s="265">
        <f t="shared" si="10"/>
        <v>233.5</v>
      </c>
      <c r="D209" s="264">
        <v>21</v>
      </c>
      <c r="E209" s="265">
        <f t="shared" si="11"/>
        <v>10.5</v>
      </c>
      <c r="F209" s="266">
        <v>2</v>
      </c>
    </row>
    <row r="210" spans="1:6" ht="12.75">
      <c r="A210" s="267" t="s">
        <v>351</v>
      </c>
      <c r="B210" s="264">
        <v>188</v>
      </c>
      <c r="C210" s="265">
        <f t="shared" si="10"/>
        <v>188</v>
      </c>
      <c r="D210" s="264">
        <v>10</v>
      </c>
      <c r="E210" s="265">
        <f t="shared" si="11"/>
        <v>10</v>
      </c>
      <c r="F210" s="266">
        <v>1</v>
      </c>
    </row>
    <row r="211" spans="1:6" ht="12.75">
      <c r="A211" s="267" t="s">
        <v>505</v>
      </c>
      <c r="B211" s="264">
        <v>212</v>
      </c>
      <c r="C211" s="265">
        <f t="shared" si="10"/>
        <v>212</v>
      </c>
      <c r="D211" s="264">
        <v>11</v>
      </c>
      <c r="E211" s="265">
        <f t="shared" si="11"/>
        <v>11</v>
      </c>
      <c r="F211" s="266">
        <v>1</v>
      </c>
    </row>
    <row r="212" spans="1:6" ht="12.75">
      <c r="A212" s="267" t="s">
        <v>333</v>
      </c>
      <c r="B212" s="264">
        <v>414</v>
      </c>
      <c r="C212" s="265">
        <f t="shared" si="10"/>
        <v>207</v>
      </c>
      <c r="D212" s="264">
        <v>21</v>
      </c>
      <c r="E212" s="265">
        <f t="shared" si="11"/>
        <v>10.5</v>
      </c>
      <c r="F212" s="266">
        <v>2</v>
      </c>
    </row>
    <row r="213" spans="1:6" ht="12.75">
      <c r="A213" s="267" t="s">
        <v>507</v>
      </c>
      <c r="B213" s="264">
        <v>200</v>
      </c>
      <c r="C213" s="265">
        <f t="shared" si="10"/>
        <v>200</v>
      </c>
      <c r="D213" s="264">
        <v>11</v>
      </c>
      <c r="E213" s="265">
        <f t="shared" si="11"/>
        <v>11</v>
      </c>
      <c r="F213" s="266">
        <v>1</v>
      </c>
    </row>
    <row r="214" spans="1:6" ht="12.75">
      <c r="A214" s="267" t="s">
        <v>334</v>
      </c>
      <c r="B214" s="264">
        <v>210</v>
      </c>
      <c r="C214" s="265">
        <f t="shared" si="10"/>
        <v>210</v>
      </c>
      <c r="D214" s="264">
        <v>11</v>
      </c>
      <c r="E214" s="265">
        <f t="shared" si="11"/>
        <v>11</v>
      </c>
      <c r="F214" s="266">
        <v>1</v>
      </c>
    </row>
    <row r="215" spans="1:6" ht="12.75">
      <c r="A215" s="267" t="s">
        <v>335</v>
      </c>
      <c r="B215" s="264">
        <v>416</v>
      </c>
      <c r="C215" s="265">
        <f t="shared" si="10"/>
        <v>208</v>
      </c>
      <c r="D215" s="264">
        <v>22</v>
      </c>
      <c r="E215" s="265">
        <f t="shared" si="11"/>
        <v>11</v>
      </c>
      <c r="F215" s="266">
        <v>2</v>
      </c>
    </row>
    <row r="216" spans="1:6" ht="27" customHeight="1">
      <c r="A216" s="255" t="s">
        <v>470</v>
      </c>
      <c r="B216" s="256">
        <f>SUM(B197:B215)</f>
        <v>12800</v>
      </c>
      <c r="C216" s="257">
        <f t="shared" si="10"/>
        <v>206.4516129032258</v>
      </c>
      <c r="D216" s="256">
        <f>SUM(D197:D215)</f>
        <v>665</v>
      </c>
      <c r="E216" s="257">
        <f t="shared" si="11"/>
        <v>10.725806451612904</v>
      </c>
      <c r="F216" s="258">
        <f>SUM(F197:F215)</f>
        <v>62</v>
      </c>
    </row>
    <row r="217" ht="12.75">
      <c r="A217" s="13"/>
    </row>
    <row r="218" ht="12.75">
      <c r="A218" s="13"/>
    </row>
    <row r="219" spans="1:6" s="21" customFormat="1" ht="41.25" customHeight="1">
      <c r="A219" s="216" t="s">
        <v>524</v>
      </c>
      <c r="B219" s="424" t="s">
        <v>385</v>
      </c>
      <c r="C219" s="425"/>
      <c r="D219" s="425"/>
      <c r="E219" s="425"/>
      <c r="F219" s="426"/>
    </row>
    <row r="220" spans="1:6" ht="42">
      <c r="A220" s="232" t="s">
        <v>49</v>
      </c>
      <c r="B220" s="232" t="s">
        <v>200</v>
      </c>
      <c r="C220" s="232" t="s">
        <v>297</v>
      </c>
      <c r="D220" s="232" t="s">
        <v>407</v>
      </c>
      <c r="E220" s="232" t="s">
        <v>408</v>
      </c>
      <c r="F220" s="232" t="s">
        <v>409</v>
      </c>
    </row>
    <row r="221" spans="1:6" ht="12.75">
      <c r="A221" s="267" t="s">
        <v>182</v>
      </c>
      <c r="B221" s="264">
        <v>419</v>
      </c>
      <c r="C221" s="265">
        <f aca="true" t="shared" si="12" ref="C221:C239">B221/F221</f>
        <v>209.5</v>
      </c>
      <c r="D221" s="264">
        <v>22</v>
      </c>
      <c r="E221" s="265">
        <f aca="true" t="shared" si="13" ref="E221:E239">D221/F221</f>
        <v>11</v>
      </c>
      <c r="F221" s="266">
        <v>2</v>
      </c>
    </row>
    <row r="222" spans="1:6" ht="12.75">
      <c r="A222" s="267" t="s">
        <v>183</v>
      </c>
      <c r="B222" s="264">
        <v>666</v>
      </c>
      <c r="C222" s="265">
        <f t="shared" si="12"/>
        <v>222</v>
      </c>
      <c r="D222" s="264">
        <v>35</v>
      </c>
      <c r="E222" s="265">
        <f t="shared" si="13"/>
        <v>11.666666666666666</v>
      </c>
      <c r="F222" s="266">
        <v>3</v>
      </c>
    </row>
    <row r="223" spans="1:6" ht="12.75">
      <c r="A223" s="267" t="s">
        <v>313</v>
      </c>
      <c r="B223" s="264">
        <v>180</v>
      </c>
      <c r="C223" s="265">
        <f t="shared" si="12"/>
        <v>180</v>
      </c>
      <c r="D223" s="264">
        <v>10</v>
      </c>
      <c r="E223" s="265">
        <f t="shared" si="13"/>
        <v>10</v>
      </c>
      <c r="F223" s="266">
        <v>1</v>
      </c>
    </row>
    <row r="224" spans="1:6" ht="12.75">
      <c r="A224" s="267" t="s">
        <v>312</v>
      </c>
      <c r="B224" s="264">
        <v>414</v>
      </c>
      <c r="C224" s="265">
        <f t="shared" si="12"/>
        <v>207</v>
      </c>
      <c r="D224" s="264">
        <v>21</v>
      </c>
      <c r="E224" s="265">
        <f t="shared" si="13"/>
        <v>10.5</v>
      </c>
      <c r="F224" s="266">
        <v>2</v>
      </c>
    </row>
    <row r="225" spans="1:6" ht="12.75">
      <c r="A225" s="267" t="s">
        <v>520</v>
      </c>
      <c r="B225" s="264">
        <v>223</v>
      </c>
      <c r="C225" s="265">
        <f t="shared" si="12"/>
        <v>223</v>
      </c>
      <c r="D225" s="264">
        <v>11</v>
      </c>
      <c r="E225" s="265">
        <f t="shared" si="13"/>
        <v>11</v>
      </c>
      <c r="F225" s="266">
        <v>1</v>
      </c>
    </row>
    <row r="226" spans="1:6" ht="12.75">
      <c r="A226" s="267" t="s">
        <v>309</v>
      </c>
      <c r="B226" s="264">
        <v>228</v>
      </c>
      <c r="C226" s="265">
        <f t="shared" si="12"/>
        <v>228</v>
      </c>
      <c r="D226" s="264">
        <v>11</v>
      </c>
      <c r="E226" s="265">
        <f t="shared" si="13"/>
        <v>11</v>
      </c>
      <c r="F226" s="266">
        <v>1</v>
      </c>
    </row>
    <row r="227" spans="1:6" ht="12.75">
      <c r="A227" s="267" t="s">
        <v>184</v>
      </c>
      <c r="B227" s="264">
        <v>453</v>
      </c>
      <c r="C227" s="265">
        <f t="shared" si="12"/>
        <v>226.5</v>
      </c>
      <c r="D227" s="264">
        <v>23</v>
      </c>
      <c r="E227" s="265">
        <f t="shared" si="13"/>
        <v>11.5</v>
      </c>
      <c r="F227" s="266">
        <v>2</v>
      </c>
    </row>
    <row r="228" spans="1:6" ht="12.75">
      <c r="A228" s="267" t="s">
        <v>519</v>
      </c>
      <c r="B228" s="264">
        <v>416</v>
      </c>
      <c r="C228" s="265">
        <f t="shared" si="12"/>
        <v>208</v>
      </c>
      <c r="D228" s="264">
        <v>22</v>
      </c>
      <c r="E228" s="265">
        <f t="shared" si="13"/>
        <v>11</v>
      </c>
      <c r="F228" s="266">
        <v>2</v>
      </c>
    </row>
    <row r="229" spans="1:6" ht="12.75">
      <c r="A229" s="267" t="s">
        <v>518</v>
      </c>
      <c r="B229" s="264">
        <v>215</v>
      </c>
      <c r="C229" s="265">
        <f t="shared" si="12"/>
        <v>215</v>
      </c>
      <c r="D229" s="264">
        <v>11</v>
      </c>
      <c r="E229" s="265">
        <f t="shared" si="13"/>
        <v>11</v>
      </c>
      <c r="F229" s="266">
        <v>1</v>
      </c>
    </row>
    <row r="230" spans="1:6" ht="12.75">
      <c r="A230" s="267" t="s">
        <v>308</v>
      </c>
      <c r="B230" s="264">
        <v>1545</v>
      </c>
      <c r="C230" s="265">
        <f t="shared" si="12"/>
        <v>220.71428571428572</v>
      </c>
      <c r="D230" s="264">
        <v>77</v>
      </c>
      <c r="E230" s="265">
        <f t="shared" si="13"/>
        <v>11</v>
      </c>
      <c r="F230" s="266">
        <v>7</v>
      </c>
    </row>
    <row r="231" spans="1:6" ht="12.75">
      <c r="A231" s="267" t="s">
        <v>517</v>
      </c>
      <c r="B231" s="264">
        <v>209</v>
      </c>
      <c r="C231" s="265">
        <f t="shared" si="12"/>
        <v>209</v>
      </c>
      <c r="D231" s="264">
        <v>11</v>
      </c>
      <c r="E231" s="265">
        <f t="shared" si="13"/>
        <v>11</v>
      </c>
      <c r="F231" s="266">
        <v>1</v>
      </c>
    </row>
    <row r="232" spans="1:6" ht="12.75">
      <c r="A232" s="267" t="s">
        <v>516</v>
      </c>
      <c r="B232" s="264">
        <v>1713</v>
      </c>
      <c r="C232" s="265">
        <f t="shared" si="12"/>
        <v>214.125</v>
      </c>
      <c r="D232" s="264">
        <v>88</v>
      </c>
      <c r="E232" s="265">
        <f t="shared" si="13"/>
        <v>11</v>
      </c>
      <c r="F232" s="266">
        <v>8</v>
      </c>
    </row>
    <row r="233" spans="1:6" ht="12.75">
      <c r="A233" s="267" t="s">
        <v>515</v>
      </c>
      <c r="B233" s="264">
        <v>675</v>
      </c>
      <c r="C233" s="265">
        <f t="shared" si="12"/>
        <v>225</v>
      </c>
      <c r="D233" s="264">
        <v>32</v>
      </c>
      <c r="E233" s="265">
        <f t="shared" si="13"/>
        <v>10.666666666666666</v>
      </c>
      <c r="F233" s="266">
        <v>3</v>
      </c>
    </row>
    <row r="234" spans="1:6" ht="12.75">
      <c r="A234" s="267" t="s">
        <v>33</v>
      </c>
      <c r="B234" s="264">
        <v>6894</v>
      </c>
      <c r="C234" s="265">
        <f t="shared" si="12"/>
        <v>215.4375</v>
      </c>
      <c r="D234" s="264">
        <v>348</v>
      </c>
      <c r="E234" s="265">
        <f t="shared" si="13"/>
        <v>10.875</v>
      </c>
      <c r="F234" s="266">
        <v>32</v>
      </c>
    </row>
    <row r="235" spans="1:6" ht="12.75">
      <c r="A235" s="267" t="s">
        <v>514</v>
      </c>
      <c r="B235" s="264">
        <v>217</v>
      </c>
      <c r="C235" s="265">
        <f t="shared" si="12"/>
        <v>217</v>
      </c>
      <c r="D235" s="264">
        <v>11</v>
      </c>
      <c r="E235" s="265">
        <f t="shared" si="13"/>
        <v>11</v>
      </c>
      <c r="F235" s="266">
        <v>1</v>
      </c>
    </row>
    <row r="236" spans="1:6" ht="12.75">
      <c r="A236" s="267" t="s">
        <v>185</v>
      </c>
      <c r="B236" s="264">
        <v>660</v>
      </c>
      <c r="C236" s="265">
        <f t="shared" si="12"/>
        <v>220</v>
      </c>
      <c r="D236" s="264">
        <v>33</v>
      </c>
      <c r="E236" s="265">
        <f t="shared" si="13"/>
        <v>11</v>
      </c>
      <c r="F236" s="266">
        <v>3</v>
      </c>
    </row>
    <row r="237" spans="1:6" ht="12.75">
      <c r="A237" s="267" t="s">
        <v>307</v>
      </c>
      <c r="B237" s="264">
        <v>222</v>
      </c>
      <c r="C237" s="265">
        <f t="shared" si="12"/>
        <v>222</v>
      </c>
      <c r="D237" s="264">
        <v>12</v>
      </c>
      <c r="E237" s="265">
        <f t="shared" si="13"/>
        <v>12</v>
      </c>
      <c r="F237" s="266">
        <v>1</v>
      </c>
    </row>
    <row r="238" spans="1:6" ht="12.75">
      <c r="A238" s="267" t="s">
        <v>522</v>
      </c>
      <c r="B238" s="264">
        <v>228</v>
      </c>
      <c r="C238" s="265">
        <f t="shared" si="12"/>
        <v>228</v>
      </c>
      <c r="D238" s="264">
        <v>11</v>
      </c>
      <c r="E238" s="265">
        <f t="shared" si="13"/>
        <v>11</v>
      </c>
      <c r="F238" s="266">
        <v>1</v>
      </c>
    </row>
    <row r="239" spans="1:6" ht="27" customHeight="1">
      <c r="A239" s="255" t="s">
        <v>402</v>
      </c>
      <c r="B239" s="256">
        <f>SUM(B221:B238)</f>
        <v>15577</v>
      </c>
      <c r="C239" s="257">
        <f t="shared" si="12"/>
        <v>216.34722222222223</v>
      </c>
      <c r="D239" s="256">
        <f>SUM(D221:D238)</f>
        <v>789</v>
      </c>
      <c r="E239" s="257">
        <f t="shared" si="13"/>
        <v>10.958333333333334</v>
      </c>
      <c r="F239" s="258">
        <f>SUM(F221:F238)</f>
        <v>72</v>
      </c>
    </row>
    <row r="242" spans="1:6" s="21" customFormat="1" ht="41.25" customHeight="1">
      <c r="A242" s="216" t="s">
        <v>524</v>
      </c>
      <c r="B242" s="424" t="s">
        <v>386</v>
      </c>
      <c r="C242" s="425"/>
      <c r="D242" s="425"/>
      <c r="E242" s="425"/>
      <c r="F242" s="426"/>
    </row>
    <row r="243" spans="1:6" ht="42">
      <c r="A243" s="232" t="s">
        <v>49</v>
      </c>
      <c r="B243" s="232" t="s">
        <v>200</v>
      </c>
      <c r="C243" s="232" t="s">
        <v>297</v>
      </c>
      <c r="D243" s="232" t="s">
        <v>407</v>
      </c>
      <c r="E243" s="232" t="s">
        <v>408</v>
      </c>
      <c r="F243" s="232" t="s">
        <v>409</v>
      </c>
    </row>
    <row r="244" spans="1:6" ht="12.75">
      <c r="A244" s="267" t="s">
        <v>186</v>
      </c>
      <c r="B244" s="264">
        <v>377</v>
      </c>
      <c r="C244" s="265">
        <f aca="true" t="shared" si="14" ref="C244:C249">B244/F244</f>
        <v>188.5</v>
      </c>
      <c r="D244" s="264">
        <v>21</v>
      </c>
      <c r="E244" s="265">
        <f aca="true" t="shared" si="15" ref="E244:E249">D244/F244</f>
        <v>10.5</v>
      </c>
      <c r="F244" s="266">
        <v>2</v>
      </c>
    </row>
    <row r="245" spans="1:6" ht="12.75">
      <c r="A245" s="267" t="s">
        <v>370</v>
      </c>
      <c r="B245" s="264">
        <v>611</v>
      </c>
      <c r="C245" s="265">
        <f t="shared" si="14"/>
        <v>203.66666666666666</v>
      </c>
      <c r="D245" s="264">
        <v>31</v>
      </c>
      <c r="E245" s="265">
        <f t="shared" si="15"/>
        <v>10.333333333333334</v>
      </c>
      <c r="F245" s="266">
        <v>3</v>
      </c>
    </row>
    <row r="246" spans="1:6" ht="23.25" customHeight="1">
      <c r="A246" s="267" t="s">
        <v>327</v>
      </c>
      <c r="B246" s="264">
        <v>573</v>
      </c>
      <c r="C246" s="265">
        <f t="shared" si="14"/>
        <v>191</v>
      </c>
      <c r="D246" s="264">
        <v>31</v>
      </c>
      <c r="E246" s="265">
        <f t="shared" si="15"/>
        <v>10.333333333333334</v>
      </c>
      <c r="F246" s="266">
        <v>3</v>
      </c>
    </row>
    <row r="247" spans="1:6" ht="12.75">
      <c r="A247" s="267" t="s">
        <v>326</v>
      </c>
      <c r="B247" s="264">
        <v>3386</v>
      </c>
      <c r="C247" s="265">
        <f t="shared" si="14"/>
        <v>211.625</v>
      </c>
      <c r="D247" s="264">
        <v>173</v>
      </c>
      <c r="E247" s="265">
        <f t="shared" si="15"/>
        <v>10.8125</v>
      </c>
      <c r="F247" s="266">
        <v>16</v>
      </c>
    </row>
    <row r="248" spans="1:6" ht="12.75">
      <c r="A248" s="267" t="s">
        <v>325</v>
      </c>
      <c r="B248" s="264">
        <v>866</v>
      </c>
      <c r="C248" s="265">
        <f t="shared" si="14"/>
        <v>173.2</v>
      </c>
      <c r="D248" s="264">
        <v>55</v>
      </c>
      <c r="E248" s="265">
        <f t="shared" si="15"/>
        <v>11</v>
      </c>
      <c r="F248" s="266">
        <v>5</v>
      </c>
    </row>
    <row r="249" spans="1:6" ht="12.75">
      <c r="A249" s="267" t="s">
        <v>376</v>
      </c>
      <c r="B249" s="264">
        <v>373</v>
      </c>
      <c r="C249" s="265">
        <f t="shared" si="14"/>
        <v>186.5</v>
      </c>
      <c r="D249" s="264">
        <v>20</v>
      </c>
      <c r="E249" s="265">
        <f t="shared" si="15"/>
        <v>10</v>
      </c>
      <c r="F249" s="266">
        <v>2</v>
      </c>
    </row>
    <row r="250" spans="1:6" ht="12.75">
      <c r="A250" s="267" t="s">
        <v>324</v>
      </c>
      <c r="B250" s="264">
        <v>3639</v>
      </c>
      <c r="C250" s="265">
        <f>B250/(F250-2)</f>
        <v>191.52631578947367</v>
      </c>
      <c r="D250" s="264">
        <v>200</v>
      </c>
      <c r="E250" s="265">
        <f>D250/(F250-1)</f>
        <v>10</v>
      </c>
      <c r="F250" s="266">
        <v>21</v>
      </c>
    </row>
    <row r="251" spans="1:6" ht="12.75">
      <c r="A251" s="267" t="s">
        <v>323</v>
      </c>
      <c r="B251" s="264">
        <v>383</v>
      </c>
      <c r="C251" s="265">
        <f aca="true" t="shared" si="16" ref="C251:C267">B251/F251</f>
        <v>127.66666666666667</v>
      </c>
      <c r="D251" s="264">
        <v>30</v>
      </c>
      <c r="E251" s="265">
        <f aca="true" t="shared" si="17" ref="E251:E267">D251/F251</f>
        <v>10</v>
      </c>
      <c r="F251" s="266">
        <v>3</v>
      </c>
    </row>
    <row r="252" spans="1:6" ht="12.75">
      <c r="A252" s="267" t="s">
        <v>379</v>
      </c>
      <c r="B252" s="264">
        <v>172</v>
      </c>
      <c r="C252" s="265">
        <f t="shared" si="16"/>
        <v>172</v>
      </c>
      <c r="D252" s="264">
        <v>9</v>
      </c>
      <c r="E252" s="265">
        <f t="shared" si="17"/>
        <v>9</v>
      </c>
      <c r="F252" s="266">
        <v>1</v>
      </c>
    </row>
    <row r="253" spans="1:6" ht="12.75">
      <c r="A253" s="267" t="s">
        <v>322</v>
      </c>
      <c r="B253" s="264">
        <v>208</v>
      </c>
      <c r="C253" s="265">
        <f t="shared" si="16"/>
        <v>208</v>
      </c>
      <c r="D253" s="264">
        <v>11</v>
      </c>
      <c r="E253" s="265">
        <f t="shared" si="17"/>
        <v>11</v>
      </c>
      <c r="F253" s="266">
        <v>1</v>
      </c>
    </row>
    <row r="254" spans="1:6" ht="12.75">
      <c r="A254" s="267" t="s">
        <v>321</v>
      </c>
      <c r="B254" s="264">
        <v>209</v>
      </c>
      <c r="C254" s="265">
        <f t="shared" si="16"/>
        <v>209</v>
      </c>
      <c r="D254" s="264">
        <v>11</v>
      </c>
      <c r="E254" s="265">
        <f t="shared" si="17"/>
        <v>11</v>
      </c>
      <c r="F254" s="266">
        <v>1</v>
      </c>
    </row>
    <row r="255" spans="1:6" ht="12.75">
      <c r="A255" s="267" t="s">
        <v>369</v>
      </c>
      <c r="B255" s="264">
        <v>213</v>
      </c>
      <c r="C255" s="265">
        <f t="shared" si="16"/>
        <v>213</v>
      </c>
      <c r="D255" s="264">
        <v>11</v>
      </c>
      <c r="E255" s="265">
        <f t="shared" si="17"/>
        <v>11</v>
      </c>
      <c r="F255" s="266">
        <v>1</v>
      </c>
    </row>
    <row r="256" spans="1:6" ht="12.75">
      <c r="A256" s="267" t="s">
        <v>320</v>
      </c>
      <c r="B256" s="264">
        <v>373</v>
      </c>
      <c r="C256" s="265">
        <f t="shared" si="16"/>
        <v>186.5</v>
      </c>
      <c r="D256" s="264">
        <v>20</v>
      </c>
      <c r="E256" s="265">
        <f t="shared" si="17"/>
        <v>10</v>
      </c>
      <c r="F256" s="266">
        <v>2</v>
      </c>
    </row>
    <row r="257" spans="1:6" ht="12.75">
      <c r="A257" s="267" t="s">
        <v>375</v>
      </c>
      <c r="B257" s="264">
        <v>186</v>
      </c>
      <c r="C257" s="265">
        <f t="shared" si="16"/>
        <v>186</v>
      </c>
      <c r="D257" s="264">
        <v>10</v>
      </c>
      <c r="E257" s="265">
        <f t="shared" si="17"/>
        <v>10</v>
      </c>
      <c r="F257" s="266">
        <v>1</v>
      </c>
    </row>
    <row r="258" spans="1:6" ht="12.75">
      <c r="A258" s="267" t="s">
        <v>368</v>
      </c>
      <c r="B258" s="264">
        <v>428</v>
      </c>
      <c r="C258" s="265">
        <f t="shared" si="16"/>
        <v>214</v>
      </c>
      <c r="D258" s="264">
        <v>22</v>
      </c>
      <c r="E258" s="265">
        <f t="shared" si="17"/>
        <v>11</v>
      </c>
      <c r="F258" s="266">
        <v>2</v>
      </c>
    </row>
    <row r="259" spans="1:6" ht="12.75">
      <c r="A259" s="267" t="s">
        <v>374</v>
      </c>
      <c r="B259" s="264">
        <v>189</v>
      </c>
      <c r="C259" s="265">
        <f t="shared" si="16"/>
        <v>189</v>
      </c>
      <c r="D259" s="264">
        <v>10</v>
      </c>
      <c r="E259" s="265">
        <f t="shared" si="17"/>
        <v>10</v>
      </c>
      <c r="F259" s="266">
        <v>1</v>
      </c>
    </row>
    <row r="260" spans="1:6" ht="12.75">
      <c r="A260" s="267" t="s">
        <v>367</v>
      </c>
      <c r="B260" s="264">
        <v>220</v>
      </c>
      <c r="C260" s="265">
        <f t="shared" si="16"/>
        <v>220</v>
      </c>
      <c r="D260" s="264">
        <v>11</v>
      </c>
      <c r="E260" s="265">
        <f t="shared" si="17"/>
        <v>11</v>
      </c>
      <c r="F260" s="266">
        <v>1</v>
      </c>
    </row>
    <row r="261" spans="1:6" ht="12.75">
      <c r="A261" s="267" t="s">
        <v>373</v>
      </c>
      <c r="B261" s="264">
        <v>190</v>
      </c>
      <c r="C261" s="265">
        <f t="shared" si="16"/>
        <v>190</v>
      </c>
      <c r="D261" s="264">
        <v>12</v>
      </c>
      <c r="E261" s="265">
        <f t="shared" si="17"/>
        <v>12</v>
      </c>
      <c r="F261" s="266">
        <v>1</v>
      </c>
    </row>
    <row r="262" spans="1:6" ht="12.75">
      <c r="A262" s="267" t="s">
        <v>319</v>
      </c>
      <c r="B262" s="264">
        <v>195</v>
      </c>
      <c r="C262" s="265">
        <f t="shared" si="16"/>
        <v>195</v>
      </c>
      <c r="D262" s="264">
        <v>11</v>
      </c>
      <c r="E262" s="265">
        <f t="shared" si="17"/>
        <v>11</v>
      </c>
      <c r="F262" s="266">
        <v>1</v>
      </c>
    </row>
    <row r="263" spans="1:6" ht="12.75">
      <c r="A263" s="267" t="s">
        <v>366</v>
      </c>
      <c r="B263" s="264">
        <v>201</v>
      </c>
      <c r="C263" s="265">
        <f t="shared" si="16"/>
        <v>201</v>
      </c>
      <c r="D263" s="264">
        <v>10</v>
      </c>
      <c r="E263" s="265">
        <f t="shared" si="17"/>
        <v>10</v>
      </c>
      <c r="F263" s="266">
        <v>1</v>
      </c>
    </row>
    <row r="264" spans="1:6" ht="12.75">
      <c r="A264" s="267" t="s">
        <v>372</v>
      </c>
      <c r="B264" s="264">
        <v>183</v>
      </c>
      <c r="C264" s="265">
        <f t="shared" si="16"/>
        <v>183</v>
      </c>
      <c r="D264" s="264">
        <v>10</v>
      </c>
      <c r="E264" s="265">
        <f t="shared" si="17"/>
        <v>10</v>
      </c>
      <c r="F264" s="266">
        <v>1</v>
      </c>
    </row>
    <row r="265" spans="1:6" ht="12.75">
      <c r="A265" s="267" t="s">
        <v>318</v>
      </c>
      <c r="B265" s="264">
        <v>209</v>
      </c>
      <c r="C265" s="265">
        <f t="shared" si="16"/>
        <v>209</v>
      </c>
      <c r="D265" s="264">
        <v>11</v>
      </c>
      <c r="E265" s="265">
        <f t="shared" si="17"/>
        <v>11</v>
      </c>
      <c r="F265" s="266">
        <v>1</v>
      </c>
    </row>
    <row r="266" spans="1:6" ht="12.75">
      <c r="A266" s="267" t="s">
        <v>378</v>
      </c>
      <c r="B266" s="264">
        <v>222</v>
      </c>
      <c r="C266" s="265">
        <f t="shared" si="16"/>
        <v>222</v>
      </c>
      <c r="D266" s="264">
        <v>11</v>
      </c>
      <c r="E266" s="265">
        <f t="shared" si="17"/>
        <v>11</v>
      </c>
      <c r="F266" s="266">
        <v>1</v>
      </c>
    </row>
    <row r="267" spans="1:6" ht="12.75">
      <c r="A267" s="267" t="s">
        <v>477</v>
      </c>
      <c r="B267" s="264">
        <f>SUM(B244:B266)</f>
        <v>13606</v>
      </c>
      <c r="C267" s="265">
        <f t="shared" si="16"/>
        <v>188.97222222222223</v>
      </c>
      <c r="D267" s="264">
        <f>SUM(D244:D266)</f>
        <v>741</v>
      </c>
      <c r="E267" s="265">
        <f t="shared" si="17"/>
        <v>10.291666666666666</v>
      </c>
      <c r="F267" s="266">
        <f>SUM(F244:F266)</f>
        <v>72</v>
      </c>
    </row>
    <row r="268" spans="1:6" ht="27" customHeight="1">
      <c r="A268" s="255" t="s">
        <v>403</v>
      </c>
      <c r="B268" s="256">
        <f>SUM(B267)</f>
        <v>13606</v>
      </c>
      <c r="C268" s="257">
        <f>B268/(F268-4)</f>
        <v>200.08823529411765</v>
      </c>
      <c r="D268" s="256">
        <f>SUM(D267)</f>
        <v>741</v>
      </c>
      <c r="E268" s="257">
        <f>D268/(F268-1)</f>
        <v>10.43661971830986</v>
      </c>
      <c r="F268" s="258">
        <f>SUM(F267)</f>
        <v>72</v>
      </c>
    </row>
    <row r="269" ht="12.75">
      <c r="A269" s="13"/>
    </row>
    <row r="270" s="88" customFormat="1" ht="9">
      <c r="A270" s="53" t="s">
        <v>478</v>
      </c>
    </row>
    <row r="271" ht="12.75">
      <c r="A271" s="13"/>
    </row>
    <row r="272" ht="12.75">
      <c r="A272" s="13"/>
    </row>
    <row r="273" spans="1:6" s="21" customFormat="1" ht="41.25" customHeight="1">
      <c r="A273" s="216" t="s">
        <v>524</v>
      </c>
      <c r="B273" s="424" t="s">
        <v>387</v>
      </c>
      <c r="C273" s="425"/>
      <c r="D273" s="425"/>
      <c r="E273" s="425"/>
      <c r="F273" s="426"/>
    </row>
    <row r="274" spans="1:6" ht="42">
      <c r="A274" s="232" t="s">
        <v>49</v>
      </c>
      <c r="B274" s="232" t="s">
        <v>200</v>
      </c>
      <c r="C274" s="232" t="s">
        <v>297</v>
      </c>
      <c r="D274" s="232" t="s">
        <v>407</v>
      </c>
      <c r="E274" s="232" t="s">
        <v>408</v>
      </c>
      <c r="F274" s="232" t="s">
        <v>409</v>
      </c>
    </row>
    <row r="275" spans="1:6" ht="12.75">
      <c r="A275" s="267" t="s">
        <v>187</v>
      </c>
      <c r="B275" s="264">
        <v>229</v>
      </c>
      <c r="C275" s="265">
        <f>B275/F275</f>
        <v>229</v>
      </c>
      <c r="D275" s="264">
        <v>11</v>
      </c>
      <c r="E275" s="265">
        <f>D275/F275</f>
        <v>11</v>
      </c>
      <c r="F275" s="266">
        <v>1</v>
      </c>
    </row>
    <row r="276" spans="1:6" ht="12.75">
      <c r="A276" s="267" t="s">
        <v>188</v>
      </c>
      <c r="B276" s="264">
        <v>237</v>
      </c>
      <c r="C276" s="265">
        <f aca="true" t="shared" si="18" ref="C276:C287">B276/F276</f>
        <v>237</v>
      </c>
      <c r="D276" s="264">
        <v>12</v>
      </c>
      <c r="E276" s="265">
        <f aca="true" t="shared" si="19" ref="E276:E287">D276/F276</f>
        <v>12</v>
      </c>
      <c r="F276" s="266">
        <v>1</v>
      </c>
    </row>
    <row r="277" spans="1:6" ht="12.75">
      <c r="A277" s="267" t="s">
        <v>189</v>
      </c>
      <c r="B277" s="264">
        <v>219</v>
      </c>
      <c r="C277" s="265">
        <f t="shared" si="18"/>
        <v>219</v>
      </c>
      <c r="D277" s="264">
        <v>11</v>
      </c>
      <c r="E277" s="265">
        <f t="shared" si="19"/>
        <v>11</v>
      </c>
      <c r="F277" s="266">
        <v>1</v>
      </c>
    </row>
    <row r="278" spans="1:6" ht="12.75">
      <c r="A278" s="267" t="s">
        <v>190</v>
      </c>
      <c r="B278" s="264">
        <v>231</v>
      </c>
      <c r="C278" s="265">
        <f t="shared" si="18"/>
        <v>231</v>
      </c>
      <c r="D278" s="264">
        <v>12</v>
      </c>
      <c r="E278" s="265">
        <f t="shared" si="19"/>
        <v>12</v>
      </c>
      <c r="F278" s="266">
        <v>1</v>
      </c>
    </row>
    <row r="279" spans="1:6" ht="12.75">
      <c r="A279" s="267" t="s">
        <v>191</v>
      </c>
      <c r="B279" s="264">
        <v>206</v>
      </c>
      <c r="C279" s="265">
        <f t="shared" si="18"/>
        <v>206</v>
      </c>
      <c r="D279" s="264">
        <v>9</v>
      </c>
      <c r="E279" s="265">
        <f t="shared" si="19"/>
        <v>9</v>
      </c>
      <c r="F279" s="266">
        <v>1</v>
      </c>
    </row>
    <row r="280" spans="1:6" ht="12.75">
      <c r="A280" s="267" t="s">
        <v>192</v>
      </c>
      <c r="B280" s="264">
        <v>225</v>
      </c>
      <c r="C280" s="265">
        <f t="shared" si="18"/>
        <v>225</v>
      </c>
      <c r="D280" s="264">
        <v>11</v>
      </c>
      <c r="E280" s="265">
        <f t="shared" si="19"/>
        <v>11</v>
      </c>
      <c r="F280" s="266">
        <v>1</v>
      </c>
    </row>
    <row r="281" spans="1:6" ht="12.75">
      <c r="A281" s="267" t="s">
        <v>219</v>
      </c>
      <c r="B281" s="264">
        <v>210</v>
      </c>
      <c r="C281" s="265">
        <f t="shared" si="18"/>
        <v>210</v>
      </c>
      <c r="D281" s="264">
        <v>10</v>
      </c>
      <c r="E281" s="265">
        <f t="shared" si="19"/>
        <v>10</v>
      </c>
      <c r="F281" s="266">
        <v>1</v>
      </c>
    </row>
    <row r="282" spans="1:6" ht="12.75">
      <c r="A282" s="267" t="s">
        <v>193</v>
      </c>
      <c r="B282" s="264">
        <v>944</v>
      </c>
      <c r="C282" s="265">
        <f t="shared" si="18"/>
        <v>236</v>
      </c>
      <c r="D282" s="264">
        <v>48</v>
      </c>
      <c r="E282" s="265">
        <f t="shared" si="19"/>
        <v>12</v>
      </c>
      <c r="F282" s="266">
        <v>4</v>
      </c>
    </row>
    <row r="283" spans="1:6" ht="12.75">
      <c r="A283" s="267" t="s">
        <v>35</v>
      </c>
      <c r="B283" s="264">
        <v>2917</v>
      </c>
      <c r="C283" s="265">
        <f t="shared" si="18"/>
        <v>208.35714285714286</v>
      </c>
      <c r="D283" s="264">
        <v>152</v>
      </c>
      <c r="E283" s="265">
        <f t="shared" si="19"/>
        <v>10.857142857142858</v>
      </c>
      <c r="F283" s="266">
        <v>14</v>
      </c>
    </row>
    <row r="284" spans="1:6" ht="27" customHeight="1">
      <c r="A284" s="267" t="s">
        <v>194</v>
      </c>
      <c r="B284" s="264">
        <v>220</v>
      </c>
      <c r="C284" s="265">
        <f t="shared" si="18"/>
        <v>220</v>
      </c>
      <c r="D284" s="264">
        <v>12</v>
      </c>
      <c r="E284" s="265">
        <f t="shared" si="19"/>
        <v>12</v>
      </c>
      <c r="F284" s="266">
        <v>1</v>
      </c>
    </row>
    <row r="285" spans="1:6" ht="29.25" customHeight="1">
      <c r="A285" s="267" t="s">
        <v>195</v>
      </c>
      <c r="B285" s="264">
        <v>210</v>
      </c>
      <c r="C285" s="265">
        <f t="shared" si="18"/>
        <v>210</v>
      </c>
      <c r="D285" s="264">
        <v>11</v>
      </c>
      <c r="E285" s="265">
        <f t="shared" si="19"/>
        <v>11</v>
      </c>
      <c r="F285" s="266">
        <v>1</v>
      </c>
    </row>
    <row r="286" spans="1:6" ht="12.75">
      <c r="A286" s="267" t="s">
        <v>196</v>
      </c>
      <c r="B286" s="264">
        <v>190</v>
      </c>
      <c r="C286" s="265">
        <f t="shared" si="18"/>
        <v>190</v>
      </c>
      <c r="D286" s="264">
        <v>10</v>
      </c>
      <c r="E286" s="265">
        <f t="shared" si="19"/>
        <v>10</v>
      </c>
      <c r="F286" s="266">
        <v>1</v>
      </c>
    </row>
    <row r="287" spans="1:6" ht="27" customHeight="1">
      <c r="A287" s="255" t="s">
        <v>404</v>
      </c>
      <c r="B287" s="256">
        <f>SUM(B275:B286)</f>
        <v>6038</v>
      </c>
      <c r="C287" s="257">
        <f t="shared" si="18"/>
        <v>215.64285714285714</v>
      </c>
      <c r="D287" s="256">
        <f>SUM(D275:D286)</f>
        <v>309</v>
      </c>
      <c r="E287" s="257">
        <f t="shared" si="19"/>
        <v>11.035714285714286</v>
      </c>
      <c r="F287" s="258">
        <f>SUM(F275:F286)</f>
        <v>28</v>
      </c>
    </row>
  </sheetData>
  <sheetProtection password="EFAE" sheet="1" objects="1" scenarios="1"/>
  <mergeCells count="11">
    <mergeCell ref="A17:F17"/>
    <mergeCell ref="B105:F105"/>
    <mergeCell ref="B143:F143"/>
    <mergeCell ref="B1:F1"/>
    <mergeCell ref="B40:F40"/>
    <mergeCell ref="B19:F19"/>
    <mergeCell ref="B219:F219"/>
    <mergeCell ref="B242:F242"/>
    <mergeCell ref="B273:F273"/>
    <mergeCell ref="B65:F65"/>
    <mergeCell ref="B195:F195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rowBreaks count="6" manualBreakCount="6">
    <brk id="18" max="255" man="1"/>
    <brk id="104" max="255" man="1"/>
    <brk id="142" max="255" man="1"/>
    <brk id="218" max="255" man="1"/>
    <brk id="241" max="255" man="1"/>
    <brk id="27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226"/>
  <sheetViews>
    <sheetView workbookViewId="0" topLeftCell="A1">
      <selection activeCell="A1" sqref="A1:F225"/>
    </sheetView>
  </sheetViews>
  <sheetFormatPr defaultColWidth="9.140625" defaultRowHeight="12.75"/>
  <cols>
    <col min="1" max="1" width="21.7109375" style="45" customWidth="1"/>
    <col min="2" max="2" width="13.7109375" style="45" customWidth="1"/>
    <col min="3" max="3" width="9.140625" style="45" customWidth="1"/>
    <col min="4" max="4" width="12.8515625" style="45" customWidth="1"/>
    <col min="5" max="16384" width="9.140625" style="45" customWidth="1"/>
  </cols>
  <sheetData>
    <row r="1" spans="1:6" s="2" customFormat="1" ht="63" customHeight="1">
      <c r="A1" s="11" t="s">
        <v>555</v>
      </c>
      <c r="B1" s="476" t="s">
        <v>82</v>
      </c>
      <c r="C1" s="477"/>
      <c r="D1" s="477"/>
      <c r="E1" s="477"/>
      <c r="F1" s="478"/>
    </row>
    <row r="2" spans="1:6" ht="12.75">
      <c r="A2" s="297"/>
      <c r="B2" s="297"/>
      <c r="C2" s="297"/>
      <c r="D2" s="297"/>
      <c r="E2" s="297"/>
      <c r="F2" s="297"/>
    </row>
    <row r="3" spans="1:6" s="13" customFormat="1" ht="60.75" customHeight="1">
      <c r="A3" s="19" t="s">
        <v>410</v>
      </c>
      <c r="B3" s="20" t="s">
        <v>200</v>
      </c>
      <c r="C3" s="20" t="s">
        <v>297</v>
      </c>
      <c r="D3" s="20" t="s">
        <v>407</v>
      </c>
      <c r="E3" s="20" t="s">
        <v>408</v>
      </c>
      <c r="F3" s="20" t="s">
        <v>409</v>
      </c>
    </row>
    <row r="4" spans="1:6" s="13" customFormat="1" ht="12.75">
      <c r="A4" s="289" t="s">
        <v>27</v>
      </c>
      <c r="B4" s="252">
        <f>B29</f>
        <v>3331</v>
      </c>
      <c r="C4" s="253">
        <f>C29</f>
        <v>208.1875</v>
      </c>
      <c r="D4" s="252">
        <f>D29</f>
        <v>174</v>
      </c>
      <c r="E4" s="253">
        <f>E29</f>
        <v>10.875</v>
      </c>
      <c r="F4" s="254">
        <f>F29</f>
        <v>16</v>
      </c>
    </row>
    <row r="5" spans="1:6" s="13" customFormat="1" ht="12.75">
      <c r="A5" s="289" t="s">
        <v>28</v>
      </c>
      <c r="B5" s="252">
        <f>B48</f>
        <v>5972</v>
      </c>
      <c r="C5" s="253">
        <f>C48</f>
        <v>199.06666666666666</v>
      </c>
      <c r="D5" s="252">
        <f>D48</f>
        <v>312</v>
      </c>
      <c r="E5" s="253">
        <f>E48</f>
        <v>10.4</v>
      </c>
      <c r="F5" s="254">
        <f>F48</f>
        <v>30</v>
      </c>
    </row>
    <row r="6" spans="1:6" s="13" customFormat="1" ht="12.75">
      <c r="A6" s="289" t="s">
        <v>29</v>
      </c>
      <c r="B6" s="252">
        <f>B79</f>
        <v>9541</v>
      </c>
      <c r="C6" s="253">
        <f>C79</f>
        <v>207.41304347826087</v>
      </c>
      <c r="D6" s="252">
        <f>D79</f>
        <v>485</v>
      </c>
      <c r="E6" s="253">
        <f>E79</f>
        <v>10.543478260869565</v>
      </c>
      <c r="F6" s="254">
        <f>F79</f>
        <v>46</v>
      </c>
    </row>
    <row r="7" spans="1:6" s="13" customFormat="1" ht="12.75">
      <c r="A7" s="289" t="s">
        <v>30</v>
      </c>
      <c r="B7" s="252">
        <f>B113</f>
        <v>14330</v>
      </c>
      <c r="C7" s="253">
        <f>C113</f>
        <v>199.02777777777777</v>
      </c>
      <c r="D7" s="252">
        <f>D113</f>
        <v>740</v>
      </c>
      <c r="E7" s="253">
        <f>E113</f>
        <v>10.277777777777779</v>
      </c>
      <c r="F7" s="254">
        <f>F113</f>
        <v>72</v>
      </c>
    </row>
    <row r="8" spans="1:6" s="13" customFormat="1" ht="12.75">
      <c r="A8" s="289" t="s">
        <v>31</v>
      </c>
      <c r="B8" s="252">
        <f>B159</f>
        <v>25537</v>
      </c>
      <c r="C8" s="253">
        <f>C159</f>
        <v>209.31967213114754</v>
      </c>
      <c r="D8" s="252">
        <f>D159</f>
        <v>1321</v>
      </c>
      <c r="E8" s="253">
        <f>E159</f>
        <v>10.827868852459016</v>
      </c>
      <c r="F8" s="254">
        <f>F159</f>
        <v>122</v>
      </c>
    </row>
    <row r="9" spans="1:6" s="13" customFormat="1" ht="12.75">
      <c r="A9" s="289" t="s">
        <v>32</v>
      </c>
      <c r="B9" s="252">
        <f>B179</f>
        <v>6265</v>
      </c>
      <c r="C9" s="253">
        <f>C179</f>
        <v>202.09677419354838</v>
      </c>
      <c r="D9" s="252">
        <f>D179</f>
        <v>328</v>
      </c>
      <c r="E9" s="253">
        <f>E179</f>
        <v>10.580645161290322</v>
      </c>
      <c r="F9" s="254">
        <f>F179</f>
        <v>31</v>
      </c>
    </row>
    <row r="10" spans="1:6" s="13" customFormat="1" ht="12.75">
      <c r="A10" s="289" t="s">
        <v>33</v>
      </c>
      <c r="B10" s="252">
        <f>B196</f>
        <v>5293</v>
      </c>
      <c r="C10" s="253">
        <f>C196</f>
        <v>211.72</v>
      </c>
      <c r="D10" s="252">
        <f>D196</f>
        <v>271</v>
      </c>
      <c r="E10" s="253">
        <f>E196</f>
        <v>10.84</v>
      </c>
      <c r="F10" s="254">
        <f>F196</f>
        <v>25</v>
      </c>
    </row>
    <row r="11" spans="1:6" s="13" customFormat="1" ht="12.75">
      <c r="A11" s="289" t="s">
        <v>34</v>
      </c>
      <c r="B11" s="252">
        <f>B211</f>
        <v>4068</v>
      </c>
      <c r="C11" s="253">
        <f>C211</f>
        <v>176.8695652173913</v>
      </c>
      <c r="D11" s="252">
        <f>D211</f>
        <v>249</v>
      </c>
      <c r="E11" s="253">
        <f>E211</f>
        <v>9.96</v>
      </c>
      <c r="F11" s="254">
        <f>F211</f>
        <v>25</v>
      </c>
    </row>
    <row r="12" spans="1:6" s="13" customFormat="1" ht="12.75">
      <c r="A12" s="289" t="s">
        <v>35</v>
      </c>
      <c r="B12" s="252">
        <f>B225</f>
        <v>4452</v>
      </c>
      <c r="C12" s="253">
        <f>C225</f>
        <v>212</v>
      </c>
      <c r="D12" s="252">
        <f>D225</f>
        <v>229</v>
      </c>
      <c r="E12" s="253">
        <f>E225</f>
        <v>10.904761904761905</v>
      </c>
      <c r="F12" s="254">
        <f>F225</f>
        <v>21</v>
      </c>
    </row>
    <row r="13" spans="1:6" s="13" customFormat="1" ht="24.75" customHeight="1">
      <c r="A13" s="19" t="s">
        <v>36</v>
      </c>
      <c r="B13" s="89">
        <f>SUM(B4:B12)</f>
        <v>78789</v>
      </c>
      <c r="C13" s="89">
        <f>B13/(F13-4)</f>
        <v>205.1796875</v>
      </c>
      <c r="D13" s="89">
        <f>SUM(D4:D12)</f>
        <v>4109</v>
      </c>
      <c r="E13" s="89">
        <f>D13/(F13-1)</f>
        <v>10.617571059431524</v>
      </c>
      <c r="F13" s="89">
        <f>SUM(F4:F12)</f>
        <v>388</v>
      </c>
    </row>
    <row r="15" spans="1:6" s="22" customFormat="1" ht="33" customHeight="1">
      <c r="A15" s="440" t="s">
        <v>411</v>
      </c>
      <c r="B15" s="440"/>
      <c r="C15" s="440"/>
      <c r="D15" s="440"/>
      <c r="E15" s="440"/>
      <c r="F15" s="440"/>
    </row>
    <row r="17" spans="1:6" s="21" customFormat="1" ht="62.25" customHeight="1">
      <c r="A17" s="216" t="s">
        <v>555</v>
      </c>
      <c r="B17" s="424" t="s">
        <v>80</v>
      </c>
      <c r="C17" s="425"/>
      <c r="D17" s="425"/>
      <c r="E17" s="425"/>
      <c r="F17" s="426"/>
    </row>
    <row r="19" spans="1:6" ht="42">
      <c r="A19" s="232" t="s">
        <v>49</v>
      </c>
      <c r="B19" s="232" t="s">
        <v>200</v>
      </c>
      <c r="C19" s="232" t="s">
        <v>297</v>
      </c>
      <c r="D19" s="232" t="s">
        <v>407</v>
      </c>
      <c r="E19" s="232" t="s">
        <v>408</v>
      </c>
      <c r="F19" s="232" t="s">
        <v>409</v>
      </c>
    </row>
    <row r="20" spans="1:6" ht="12.75">
      <c r="A20" s="238" t="s">
        <v>428</v>
      </c>
      <c r="B20" s="239">
        <v>211</v>
      </c>
      <c r="C20" s="240">
        <f>B20/F20</f>
        <v>211</v>
      </c>
      <c r="D20" s="239">
        <v>11</v>
      </c>
      <c r="E20" s="240">
        <f>D20/F20</f>
        <v>11</v>
      </c>
      <c r="F20" s="241">
        <v>1</v>
      </c>
    </row>
    <row r="21" spans="1:6" ht="12.75">
      <c r="A21" s="242" t="s">
        <v>429</v>
      </c>
      <c r="B21" s="239">
        <v>225</v>
      </c>
      <c r="C21" s="240">
        <f aca="true" t="shared" si="0" ref="C21:C29">B21/F21</f>
        <v>225</v>
      </c>
      <c r="D21" s="239">
        <v>11</v>
      </c>
      <c r="E21" s="240">
        <f aca="true" t="shared" si="1" ref="E21:E29">D21/F21</f>
        <v>11</v>
      </c>
      <c r="F21" s="241">
        <v>1</v>
      </c>
    </row>
    <row r="22" spans="1:6" ht="12.75">
      <c r="A22" s="242" t="s">
        <v>430</v>
      </c>
      <c r="B22" s="239">
        <v>219</v>
      </c>
      <c r="C22" s="240">
        <f t="shared" si="0"/>
        <v>219</v>
      </c>
      <c r="D22" s="239">
        <v>11</v>
      </c>
      <c r="E22" s="240">
        <f t="shared" si="1"/>
        <v>11</v>
      </c>
      <c r="F22" s="241">
        <v>1</v>
      </c>
    </row>
    <row r="23" spans="1:6" ht="12.75">
      <c r="A23" s="242" t="s">
        <v>431</v>
      </c>
      <c r="B23" s="239">
        <v>220</v>
      </c>
      <c r="C23" s="240">
        <f t="shared" si="0"/>
        <v>220</v>
      </c>
      <c r="D23" s="239">
        <v>11</v>
      </c>
      <c r="E23" s="240">
        <f t="shared" si="1"/>
        <v>11</v>
      </c>
      <c r="F23" s="241">
        <v>1</v>
      </c>
    </row>
    <row r="24" spans="1:6" ht="12.75">
      <c r="A24" s="242" t="s">
        <v>432</v>
      </c>
      <c r="B24" s="239">
        <v>208</v>
      </c>
      <c r="C24" s="240">
        <f t="shared" si="0"/>
        <v>208</v>
      </c>
      <c r="D24" s="239">
        <v>11</v>
      </c>
      <c r="E24" s="240">
        <f t="shared" si="1"/>
        <v>11</v>
      </c>
      <c r="F24" s="241">
        <v>1</v>
      </c>
    </row>
    <row r="25" spans="1:6" ht="12.75">
      <c r="A25" s="242" t="s">
        <v>433</v>
      </c>
      <c r="B25" s="239">
        <v>212</v>
      </c>
      <c r="C25" s="240">
        <f t="shared" si="0"/>
        <v>212</v>
      </c>
      <c r="D25" s="239">
        <v>11</v>
      </c>
      <c r="E25" s="240">
        <f t="shared" si="1"/>
        <v>11</v>
      </c>
      <c r="F25" s="241">
        <v>1</v>
      </c>
    </row>
    <row r="26" spans="1:6" ht="12.75">
      <c r="A26" s="242" t="s">
        <v>27</v>
      </c>
      <c r="B26" s="239">
        <v>1610</v>
      </c>
      <c r="C26" s="240">
        <f t="shared" si="0"/>
        <v>201.25</v>
      </c>
      <c r="D26" s="239">
        <v>85</v>
      </c>
      <c r="E26" s="240">
        <f t="shared" si="1"/>
        <v>10.625</v>
      </c>
      <c r="F26" s="241">
        <v>8</v>
      </c>
    </row>
    <row r="27" spans="1:6" ht="12.75">
      <c r="A27" s="242" t="s">
        <v>438</v>
      </c>
      <c r="B27" s="239">
        <v>210</v>
      </c>
      <c r="C27" s="240">
        <f t="shared" si="0"/>
        <v>210</v>
      </c>
      <c r="D27" s="239">
        <v>11</v>
      </c>
      <c r="E27" s="240">
        <f t="shared" si="1"/>
        <v>11</v>
      </c>
      <c r="F27" s="241">
        <v>1</v>
      </c>
    </row>
    <row r="28" spans="1:6" ht="12.75">
      <c r="A28" s="243" t="s">
        <v>440</v>
      </c>
      <c r="B28" s="244">
        <v>216</v>
      </c>
      <c r="C28" s="245">
        <f t="shared" si="0"/>
        <v>216</v>
      </c>
      <c r="D28" s="244">
        <v>12</v>
      </c>
      <c r="E28" s="245">
        <f t="shared" si="1"/>
        <v>12</v>
      </c>
      <c r="F28" s="246">
        <v>1</v>
      </c>
    </row>
    <row r="29" spans="1:6" s="251" customFormat="1" ht="29.25" customHeight="1">
      <c r="A29" s="247" t="s">
        <v>441</v>
      </c>
      <c r="B29" s="248">
        <f>SUM(B20:B28)</f>
        <v>3331</v>
      </c>
      <c r="C29" s="249">
        <f t="shared" si="0"/>
        <v>208.1875</v>
      </c>
      <c r="D29" s="248">
        <f>SUM(D20:D28)</f>
        <v>174</v>
      </c>
      <c r="E29" s="249">
        <f t="shared" si="1"/>
        <v>10.875</v>
      </c>
      <c r="F29" s="250">
        <f>SUM(F20:F28)</f>
        <v>16</v>
      </c>
    </row>
    <row r="32" spans="1:6" s="21" customFormat="1" ht="62.25" customHeight="1">
      <c r="A32" s="216" t="s">
        <v>555</v>
      </c>
      <c r="B32" s="424" t="s">
        <v>363</v>
      </c>
      <c r="C32" s="425"/>
      <c r="D32" s="425"/>
      <c r="E32" s="425"/>
      <c r="F32" s="426"/>
    </row>
    <row r="33" spans="1:6" ht="42">
      <c r="A33" s="232" t="s">
        <v>49</v>
      </c>
      <c r="B33" s="232" t="s">
        <v>200</v>
      </c>
      <c r="C33" s="232" t="s">
        <v>297</v>
      </c>
      <c r="D33" s="232" t="s">
        <v>407</v>
      </c>
      <c r="E33" s="232" t="s">
        <v>408</v>
      </c>
      <c r="F33" s="232" t="s">
        <v>409</v>
      </c>
    </row>
    <row r="34" spans="1:6" ht="12.75">
      <c r="A34" s="243" t="s">
        <v>443</v>
      </c>
      <c r="B34" s="244">
        <v>216</v>
      </c>
      <c r="C34" s="245">
        <f>B34/F34</f>
        <v>216</v>
      </c>
      <c r="D34" s="244">
        <v>11</v>
      </c>
      <c r="E34" s="245">
        <f>D34/F34</f>
        <v>11</v>
      </c>
      <c r="F34" s="246">
        <v>1</v>
      </c>
    </row>
    <row r="35" spans="1:6" ht="12.75">
      <c r="A35" s="243" t="s">
        <v>444</v>
      </c>
      <c r="B35" s="244">
        <v>220</v>
      </c>
      <c r="C35" s="245">
        <f aca="true" t="shared" si="2" ref="C35:C48">B35/F35</f>
        <v>220</v>
      </c>
      <c r="D35" s="244">
        <v>11</v>
      </c>
      <c r="E35" s="245">
        <f aca="true" t="shared" si="3" ref="E35:E48">D35/F35</f>
        <v>11</v>
      </c>
      <c r="F35" s="246">
        <v>1</v>
      </c>
    </row>
    <row r="36" spans="1:6" ht="12.75">
      <c r="A36" s="243" t="s">
        <v>445</v>
      </c>
      <c r="B36" s="244">
        <v>210</v>
      </c>
      <c r="C36" s="245">
        <f t="shared" si="2"/>
        <v>210</v>
      </c>
      <c r="D36" s="244">
        <v>11</v>
      </c>
      <c r="E36" s="245">
        <f t="shared" si="3"/>
        <v>11</v>
      </c>
      <c r="F36" s="246">
        <v>1</v>
      </c>
    </row>
    <row r="37" spans="1:6" ht="12.75">
      <c r="A37" s="243" t="s">
        <v>447</v>
      </c>
      <c r="B37" s="244">
        <v>208</v>
      </c>
      <c r="C37" s="245">
        <f t="shared" si="2"/>
        <v>208</v>
      </c>
      <c r="D37" s="244">
        <v>11</v>
      </c>
      <c r="E37" s="245">
        <f t="shared" si="3"/>
        <v>11</v>
      </c>
      <c r="F37" s="246">
        <v>1</v>
      </c>
    </row>
    <row r="38" spans="1:6" ht="12.75">
      <c r="A38" s="243" t="s">
        <v>448</v>
      </c>
      <c r="B38" s="244">
        <v>220</v>
      </c>
      <c r="C38" s="245">
        <f t="shared" si="2"/>
        <v>220</v>
      </c>
      <c r="D38" s="244">
        <v>11</v>
      </c>
      <c r="E38" s="245">
        <f t="shared" si="3"/>
        <v>11</v>
      </c>
      <c r="F38" s="246">
        <v>1</v>
      </c>
    </row>
    <row r="39" spans="1:6" ht="12.75">
      <c r="A39" s="243" t="s">
        <v>449</v>
      </c>
      <c r="B39" s="244">
        <v>205</v>
      </c>
      <c r="C39" s="245">
        <f t="shared" si="2"/>
        <v>205</v>
      </c>
      <c r="D39" s="244">
        <v>10</v>
      </c>
      <c r="E39" s="245">
        <f t="shared" si="3"/>
        <v>10</v>
      </c>
      <c r="F39" s="246">
        <v>1</v>
      </c>
    </row>
    <row r="40" spans="1:6" ht="12.75">
      <c r="A40" s="243" t="s">
        <v>450</v>
      </c>
      <c r="B40" s="244">
        <v>203</v>
      </c>
      <c r="C40" s="245">
        <f t="shared" si="2"/>
        <v>203</v>
      </c>
      <c r="D40" s="244">
        <v>11</v>
      </c>
      <c r="E40" s="245">
        <f t="shared" si="3"/>
        <v>11</v>
      </c>
      <c r="F40" s="246">
        <v>1</v>
      </c>
    </row>
    <row r="41" spans="1:6" ht="12.75">
      <c r="A41" s="243" t="s">
        <v>451</v>
      </c>
      <c r="B41" s="244">
        <v>210</v>
      </c>
      <c r="C41" s="245">
        <f t="shared" si="2"/>
        <v>210</v>
      </c>
      <c r="D41" s="244">
        <v>11</v>
      </c>
      <c r="E41" s="245">
        <f t="shared" si="3"/>
        <v>11</v>
      </c>
      <c r="F41" s="246">
        <v>1</v>
      </c>
    </row>
    <row r="42" spans="1:6" ht="12.75">
      <c r="A42" s="243" t="s">
        <v>453</v>
      </c>
      <c r="B42" s="244">
        <v>412</v>
      </c>
      <c r="C42" s="245">
        <f t="shared" si="2"/>
        <v>206</v>
      </c>
      <c r="D42" s="244">
        <v>21</v>
      </c>
      <c r="E42" s="245">
        <f t="shared" si="3"/>
        <v>10.5</v>
      </c>
      <c r="F42" s="246">
        <v>2</v>
      </c>
    </row>
    <row r="43" spans="1:6" ht="12.75">
      <c r="A43" s="243" t="s">
        <v>454</v>
      </c>
      <c r="B43" s="244">
        <v>235</v>
      </c>
      <c r="C43" s="245">
        <f t="shared" si="2"/>
        <v>235</v>
      </c>
      <c r="D43" s="244">
        <v>11</v>
      </c>
      <c r="E43" s="245">
        <f t="shared" si="3"/>
        <v>11</v>
      </c>
      <c r="F43" s="246">
        <v>1</v>
      </c>
    </row>
    <row r="44" spans="1:6" ht="12.75">
      <c r="A44" s="243" t="s">
        <v>28</v>
      </c>
      <c r="B44" s="244">
        <v>2977</v>
      </c>
      <c r="C44" s="245">
        <f t="shared" si="2"/>
        <v>198.46666666666667</v>
      </c>
      <c r="D44" s="244">
        <v>150</v>
      </c>
      <c r="E44" s="245">
        <f t="shared" si="3"/>
        <v>10</v>
      </c>
      <c r="F44" s="246">
        <v>15</v>
      </c>
    </row>
    <row r="45" spans="1:6" ht="12.75">
      <c r="A45" s="243" t="s">
        <v>455</v>
      </c>
      <c r="B45" s="244">
        <v>423</v>
      </c>
      <c r="C45" s="245">
        <f t="shared" si="2"/>
        <v>211.5</v>
      </c>
      <c r="D45" s="244">
        <v>22</v>
      </c>
      <c r="E45" s="245">
        <f t="shared" si="3"/>
        <v>11</v>
      </c>
      <c r="F45" s="246">
        <v>2</v>
      </c>
    </row>
    <row r="46" spans="1:6" ht="12.75">
      <c r="A46" s="243" t="s">
        <v>457</v>
      </c>
      <c r="B46" s="244">
        <v>190</v>
      </c>
      <c r="C46" s="245">
        <f t="shared" si="2"/>
        <v>190</v>
      </c>
      <c r="D46" s="244">
        <v>10</v>
      </c>
      <c r="E46" s="245">
        <f t="shared" si="3"/>
        <v>10</v>
      </c>
      <c r="F46" s="246">
        <v>1</v>
      </c>
    </row>
    <row r="47" spans="1:6" ht="12.75">
      <c r="A47" s="243" t="s">
        <v>459</v>
      </c>
      <c r="B47" s="244">
        <v>43</v>
      </c>
      <c r="C47" s="245">
        <f t="shared" si="2"/>
        <v>43</v>
      </c>
      <c r="D47" s="244">
        <v>11</v>
      </c>
      <c r="E47" s="245">
        <f t="shared" si="3"/>
        <v>11</v>
      </c>
      <c r="F47" s="246">
        <v>1</v>
      </c>
    </row>
    <row r="48" spans="1:6" s="251" customFormat="1" ht="29.25" customHeight="1">
      <c r="A48" s="247" t="s">
        <v>51</v>
      </c>
      <c r="B48" s="248">
        <f>SUM(B34:B47)</f>
        <v>5972</v>
      </c>
      <c r="C48" s="249">
        <f t="shared" si="2"/>
        <v>199.06666666666666</v>
      </c>
      <c r="D48" s="248">
        <f>SUM(D34:D47)</f>
        <v>312</v>
      </c>
      <c r="E48" s="249">
        <f t="shared" si="3"/>
        <v>10.4</v>
      </c>
      <c r="F48" s="250">
        <f>SUM(F34:F47)</f>
        <v>30</v>
      </c>
    </row>
    <row r="51" spans="1:6" s="21" customFormat="1" ht="62.25" customHeight="1">
      <c r="A51" s="216" t="s">
        <v>555</v>
      </c>
      <c r="B51" s="424" t="s">
        <v>362</v>
      </c>
      <c r="C51" s="425"/>
      <c r="D51" s="425"/>
      <c r="E51" s="425"/>
      <c r="F51" s="426"/>
    </row>
    <row r="52" spans="1:6" ht="42">
      <c r="A52" s="232" t="s">
        <v>49</v>
      </c>
      <c r="B52" s="232" t="s">
        <v>200</v>
      </c>
      <c r="C52" s="232" t="s">
        <v>297</v>
      </c>
      <c r="D52" s="232" t="s">
        <v>407</v>
      </c>
      <c r="E52" s="232" t="s">
        <v>408</v>
      </c>
      <c r="F52" s="232" t="s">
        <v>409</v>
      </c>
    </row>
    <row r="53" spans="1:6" ht="12.75">
      <c r="A53" s="243" t="s">
        <v>460</v>
      </c>
      <c r="B53" s="244">
        <v>226</v>
      </c>
      <c r="C53" s="245">
        <f>B53/F53</f>
        <v>226</v>
      </c>
      <c r="D53" s="244">
        <v>10</v>
      </c>
      <c r="E53" s="245">
        <f>D53/F53</f>
        <v>10</v>
      </c>
      <c r="F53" s="246">
        <v>1</v>
      </c>
    </row>
    <row r="54" spans="1:6" ht="12.75">
      <c r="A54" s="243" t="s">
        <v>461</v>
      </c>
      <c r="B54" s="244">
        <v>206</v>
      </c>
      <c r="C54" s="245">
        <f aca="true" t="shared" si="4" ref="C54:C79">B54/F54</f>
        <v>206</v>
      </c>
      <c r="D54" s="244">
        <v>11</v>
      </c>
      <c r="E54" s="245">
        <f aca="true" t="shared" si="5" ref="E54:E79">D54/F54</f>
        <v>11</v>
      </c>
      <c r="F54" s="246">
        <v>1</v>
      </c>
    </row>
    <row r="55" spans="1:6" ht="12.75">
      <c r="A55" s="243" t="s">
        <v>463</v>
      </c>
      <c r="B55" s="244">
        <v>205</v>
      </c>
      <c r="C55" s="245">
        <f t="shared" si="4"/>
        <v>205</v>
      </c>
      <c r="D55" s="244">
        <v>11</v>
      </c>
      <c r="E55" s="245">
        <f t="shared" si="5"/>
        <v>11</v>
      </c>
      <c r="F55" s="246">
        <v>1</v>
      </c>
    </row>
    <row r="56" spans="1:6" ht="12.75">
      <c r="A56" s="243" t="s">
        <v>464</v>
      </c>
      <c r="B56" s="244">
        <v>204</v>
      </c>
      <c r="C56" s="245">
        <f t="shared" si="4"/>
        <v>204</v>
      </c>
      <c r="D56" s="244">
        <v>10</v>
      </c>
      <c r="E56" s="245">
        <f t="shared" si="5"/>
        <v>10</v>
      </c>
      <c r="F56" s="246">
        <v>1</v>
      </c>
    </row>
    <row r="57" spans="1:6" ht="12.75">
      <c r="A57" s="243" t="s">
        <v>465</v>
      </c>
      <c r="B57" s="244">
        <v>217</v>
      </c>
      <c r="C57" s="245">
        <f t="shared" si="4"/>
        <v>217</v>
      </c>
      <c r="D57" s="244">
        <v>11</v>
      </c>
      <c r="E57" s="245">
        <f t="shared" si="5"/>
        <v>11</v>
      </c>
      <c r="F57" s="246">
        <v>1</v>
      </c>
    </row>
    <row r="58" spans="1:6" ht="12.75">
      <c r="A58" s="243" t="s">
        <v>122</v>
      </c>
      <c r="B58" s="244">
        <v>210</v>
      </c>
      <c r="C58" s="245">
        <f t="shared" si="4"/>
        <v>210</v>
      </c>
      <c r="D58" s="244">
        <v>10</v>
      </c>
      <c r="E58" s="245">
        <f t="shared" si="5"/>
        <v>10</v>
      </c>
      <c r="F58" s="246">
        <v>1</v>
      </c>
    </row>
    <row r="59" spans="1:6" ht="12.75">
      <c r="A59" s="243" t="s">
        <v>124</v>
      </c>
      <c r="B59" s="244">
        <v>418</v>
      </c>
      <c r="C59" s="245">
        <f t="shared" si="4"/>
        <v>209</v>
      </c>
      <c r="D59" s="244">
        <v>21</v>
      </c>
      <c r="E59" s="245">
        <f t="shared" si="5"/>
        <v>10.5</v>
      </c>
      <c r="F59" s="246">
        <v>2</v>
      </c>
    </row>
    <row r="60" spans="1:6" ht="12.75">
      <c r="A60" s="243" t="s">
        <v>125</v>
      </c>
      <c r="B60" s="244">
        <v>208</v>
      </c>
      <c r="C60" s="245">
        <f t="shared" si="4"/>
        <v>208</v>
      </c>
      <c r="D60" s="244">
        <v>11</v>
      </c>
      <c r="E60" s="245">
        <f t="shared" si="5"/>
        <v>11</v>
      </c>
      <c r="F60" s="246">
        <v>1</v>
      </c>
    </row>
    <row r="61" spans="1:6" ht="12.75">
      <c r="A61" s="243" t="s">
        <v>126</v>
      </c>
      <c r="B61" s="244">
        <v>190</v>
      </c>
      <c r="C61" s="245">
        <f t="shared" si="4"/>
        <v>190</v>
      </c>
      <c r="D61" s="244">
        <v>10</v>
      </c>
      <c r="E61" s="245">
        <f t="shared" si="5"/>
        <v>10</v>
      </c>
      <c r="F61" s="246">
        <v>1</v>
      </c>
    </row>
    <row r="62" spans="1:6" ht="12.75">
      <c r="A62" s="243" t="s">
        <v>127</v>
      </c>
      <c r="B62" s="244">
        <v>196</v>
      </c>
      <c r="C62" s="245">
        <f t="shared" si="4"/>
        <v>196</v>
      </c>
      <c r="D62" s="244">
        <v>10</v>
      </c>
      <c r="E62" s="245">
        <f t="shared" si="5"/>
        <v>10</v>
      </c>
      <c r="F62" s="246">
        <v>1</v>
      </c>
    </row>
    <row r="63" spans="1:6" ht="12.75">
      <c r="A63" s="243" t="s">
        <v>128</v>
      </c>
      <c r="B63" s="244">
        <v>211</v>
      </c>
      <c r="C63" s="245">
        <f t="shared" si="4"/>
        <v>211</v>
      </c>
      <c r="D63" s="244">
        <v>11</v>
      </c>
      <c r="E63" s="245">
        <f t="shared" si="5"/>
        <v>11</v>
      </c>
      <c r="F63" s="246">
        <v>1</v>
      </c>
    </row>
    <row r="64" spans="1:6" ht="12.75">
      <c r="A64" s="243" t="s">
        <v>129</v>
      </c>
      <c r="B64" s="244">
        <v>640</v>
      </c>
      <c r="C64" s="245">
        <f t="shared" si="4"/>
        <v>213.33333333333334</v>
      </c>
      <c r="D64" s="244">
        <v>32</v>
      </c>
      <c r="E64" s="245">
        <f t="shared" si="5"/>
        <v>10.666666666666666</v>
      </c>
      <c r="F64" s="246">
        <v>3</v>
      </c>
    </row>
    <row r="65" spans="1:6" ht="12.75">
      <c r="A65" s="243" t="s">
        <v>130</v>
      </c>
      <c r="B65" s="244">
        <v>217</v>
      </c>
      <c r="C65" s="245">
        <f t="shared" si="4"/>
        <v>217</v>
      </c>
      <c r="D65" s="244">
        <v>11</v>
      </c>
      <c r="E65" s="245">
        <f t="shared" si="5"/>
        <v>11</v>
      </c>
      <c r="F65" s="246">
        <v>1</v>
      </c>
    </row>
    <row r="66" spans="1:6" ht="12.75">
      <c r="A66" s="243" t="s">
        <v>132</v>
      </c>
      <c r="B66" s="244">
        <v>214</v>
      </c>
      <c r="C66" s="245">
        <f t="shared" si="4"/>
        <v>214</v>
      </c>
      <c r="D66" s="244">
        <v>11</v>
      </c>
      <c r="E66" s="245">
        <f t="shared" si="5"/>
        <v>11</v>
      </c>
      <c r="F66" s="246">
        <v>1</v>
      </c>
    </row>
    <row r="67" spans="1:6" ht="12.75">
      <c r="A67" s="243" t="s">
        <v>133</v>
      </c>
      <c r="B67" s="244">
        <v>416</v>
      </c>
      <c r="C67" s="245">
        <f t="shared" si="4"/>
        <v>208</v>
      </c>
      <c r="D67" s="244">
        <v>22</v>
      </c>
      <c r="E67" s="245">
        <f t="shared" si="5"/>
        <v>11</v>
      </c>
      <c r="F67" s="246">
        <v>2</v>
      </c>
    </row>
    <row r="68" spans="1:6" ht="12.75">
      <c r="A68" s="243" t="s">
        <v>134</v>
      </c>
      <c r="B68" s="244">
        <v>220</v>
      </c>
      <c r="C68" s="245">
        <f t="shared" si="4"/>
        <v>220</v>
      </c>
      <c r="D68" s="244">
        <v>11</v>
      </c>
      <c r="E68" s="245">
        <f t="shared" si="5"/>
        <v>11</v>
      </c>
      <c r="F68" s="246">
        <v>1</v>
      </c>
    </row>
    <row r="69" spans="1:6" ht="12.75">
      <c r="A69" s="243" t="s">
        <v>135</v>
      </c>
      <c r="B69" s="244">
        <v>201</v>
      </c>
      <c r="C69" s="245">
        <f t="shared" si="4"/>
        <v>201</v>
      </c>
      <c r="D69" s="244">
        <v>11</v>
      </c>
      <c r="E69" s="245">
        <f t="shared" si="5"/>
        <v>11</v>
      </c>
      <c r="F69" s="246">
        <v>1</v>
      </c>
    </row>
    <row r="70" spans="1:6" ht="12.75">
      <c r="A70" s="243" t="s">
        <v>136</v>
      </c>
      <c r="B70" s="244">
        <v>422</v>
      </c>
      <c r="C70" s="245">
        <f t="shared" si="4"/>
        <v>211</v>
      </c>
      <c r="D70" s="244">
        <v>22</v>
      </c>
      <c r="E70" s="245">
        <f t="shared" si="5"/>
        <v>11</v>
      </c>
      <c r="F70" s="246">
        <v>2</v>
      </c>
    </row>
    <row r="71" spans="1:6" ht="12.75">
      <c r="A71" s="243" t="s">
        <v>137</v>
      </c>
      <c r="B71" s="244">
        <v>214</v>
      </c>
      <c r="C71" s="245">
        <f t="shared" si="4"/>
        <v>214</v>
      </c>
      <c r="D71" s="244">
        <v>11</v>
      </c>
      <c r="E71" s="245">
        <f t="shared" si="5"/>
        <v>11</v>
      </c>
      <c r="F71" s="246">
        <v>1</v>
      </c>
    </row>
    <row r="72" spans="1:6" ht="12.75">
      <c r="A72" s="243" t="s">
        <v>138</v>
      </c>
      <c r="B72" s="244">
        <v>205</v>
      </c>
      <c r="C72" s="245">
        <f t="shared" si="4"/>
        <v>205</v>
      </c>
      <c r="D72" s="244">
        <v>11</v>
      </c>
      <c r="E72" s="245">
        <f t="shared" si="5"/>
        <v>11</v>
      </c>
      <c r="F72" s="246">
        <v>1</v>
      </c>
    </row>
    <row r="73" spans="1:6" ht="12.75">
      <c r="A73" s="243" t="s">
        <v>139</v>
      </c>
      <c r="B73" s="244">
        <v>2800</v>
      </c>
      <c r="C73" s="245">
        <f t="shared" si="4"/>
        <v>200</v>
      </c>
      <c r="D73" s="244">
        <v>140</v>
      </c>
      <c r="E73" s="245">
        <f t="shared" si="5"/>
        <v>10</v>
      </c>
      <c r="F73" s="246">
        <v>14</v>
      </c>
    </row>
    <row r="74" spans="1:6" ht="12.75">
      <c r="A74" s="243" t="s">
        <v>140</v>
      </c>
      <c r="B74" s="244">
        <v>210</v>
      </c>
      <c r="C74" s="245">
        <f t="shared" si="4"/>
        <v>210</v>
      </c>
      <c r="D74" s="244">
        <v>11</v>
      </c>
      <c r="E74" s="245">
        <f t="shared" si="5"/>
        <v>11</v>
      </c>
      <c r="F74" s="246">
        <v>1</v>
      </c>
    </row>
    <row r="75" spans="1:6" ht="12.75">
      <c r="A75" s="243" t="s">
        <v>143</v>
      </c>
      <c r="B75" s="244">
        <v>211</v>
      </c>
      <c r="C75" s="245">
        <f t="shared" si="4"/>
        <v>211</v>
      </c>
      <c r="D75" s="244">
        <v>11</v>
      </c>
      <c r="E75" s="245">
        <f t="shared" si="5"/>
        <v>11</v>
      </c>
      <c r="F75" s="246">
        <v>1</v>
      </c>
    </row>
    <row r="76" spans="1:6" ht="12.75">
      <c r="A76" s="243" t="s">
        <v>144</v>
      </c>
      <c r="B76" s="244">
        <v>434</v>
      </c>
      <c r="C76" s="245">
        <f t="shared" si="4"/>
        <v>217</v>
      </c>
      <c r="D76" s="244">
        <v>22</v>
      </c>
      <c r="E76" s="245">
        <f t="shared" si="5"/>
        <v>11</v>
      </c>
      <c r="F76" s="246">
        <v>2</v>
      </c>
    </row>
    <row r="77" spans="1:6" ht="12.75">
      <c r="A77" s="243" t="s">
        <v>145</v>
      </c>
      <c r="B77" s="244">
        <v>208</v>
      </c>
      <c r="C77" s="245">
        <f t="shared" si="4"/>
        <v>208</v>
      </c>
      <c r="D77" s="244">
        <v>11</v>
      </c>
      <c r="E77" s="245">
        <f t="shared" si="5"/>
        <v>11</v>
      </c>
      <c r="F77" s="246">
        <v>1</v>
      </c>
    </row>
    <row r="78" spans="1:6" ht="12.75">
      <c r="A78" s="243" t="s">
        <v>146</v>
      </c>
      <c r="B78" s="244">
        <v>438</v>
      </c>
      <c r="C78" s="245">
        <f t="shared" si="4"/>
        <v>219</v>
      </c>
      <c r="D78" s="244">
        <v>22</v>
      </c>
      <c r="E78" s="245">
        <f t="shared" si="5"/>
        <v>11</v>
      </c>
      <c r="F78" s="246">
        <v>2</v>
      </c>
    </row>
    <row r="79" spans="1:6" s="251" customFormat="1" ht="29.25" customHeight="1">
      <c r="A79" s="247" t="s">
        <v>467</v>
      </c>
      <c r="B79" s="248">
        <f>SUM(B53:B78)</f>
        <v>9541</v>
      </c>
      <c r="C79" s="249">
        <f t="shared" si="4"/>
        <v>207.41304347826087</v>
      </c>
      <c r="D79" s="248">
        <f>SUM(D53:D78)</f>
        <v>485</v>
      </c>
      <c r="E79" s="249">
        <f t="shared" si="5"/>
        <v>10.543478260869565</v>
      </c>
      <c r="F79" s="250">
        <f>SUM(F53:F78)</f>
        <v>46</v>
      </c>
    </row>
    <row r="82" spans="1:6" s="21" customFormat="1" ht="62.25" customHeight="1">
      <c r="A82" s="216" t="s">
        <v>555</v>
      </c>
      <c r="B82" s="424" t="s">
        <v>361</v>
      </c>
      <c r="C82" s="425"/>
      <c r="D82" s="425"/>
      <c r="E82" s="425"/>
      <c r="F82" s="426"/>
    </row>
    <row r="83" spans="1:6" ht="42">
      <c r="A83" s="232" t="s">
        <v>49</v>
      </c>
      <c r="B83" s="232" t="s">
        <v>200</v>
      </c>
      <c r="C83" s="232" t="s">
        <v>297</v>
      </c>
      <c r="D83" s="232" t="s">
        <v>407</v>
      </c>
      <c r="E83" s="232" t="s">
        <v>408</v>
      </c>
      <c r="F83" s="232" t="s">
        <v>409</v>
      </c>
    </row>
    <row r="84" spans="1:6" ht="12.75">
      <c r="A84" s="243" t="s">
        <v>150</v>
      </c>
      <c r="B84" s="244">
        <v>223</v>
      </c>
      <c r="C84" s="245">
        <f>B84/F84</f>
        <v>223</v>
      </c>
      <c r="D84" s="244">
        <v>11</v>
      </c>
      <c r="E84" s="245">
        <f>D84/F84</f>
        <v>11</v>
      </c>
      <c r="F84" s="246">
        <v>1</v>
      </c>
    </row>
    <row r="85" spans="1:6" ht="12.75">
      <c r="A85" s="243" t="s">
        <v>151</v>
      </c>
      <c r="B85" s="244">
        <v>410</v>
      </c>
      <c r="C85" s="245">
        <f aca="true" t="shared" si="6" ref="C85:C113">B85/F85</f>
        <v>205</v>
      </c>
      <c r="D85" s="244">
        <v>21</v>
      </c>
      <c r="E85" s="245">
        <f aca="true" t="shared" si="7" ref="E85:E113">D85/F85</f>
        <v>10.5</v>
      </c>
      <c r="F85" s="246">
        <v>2</v>
      </c>
    </row>
    <row r="86" spans="1:6" ht="12.75">
      <c r="A86" s="243" t="s">
        <v>152</v>
      </c>
      <c r="B86" s="244">
        <v>1362</v>
      </c>
      <c r="C86" s="245">
        <f t="shared" si="6"/>
        <v>194.57142857142858</v>
      </c>
      <c r="D86" s="244">
        <v>69</v>
      </c>
      <c r="E86" s="245">
        <f t="shared" si="7"/>
        <v>9.857142857142858</v>
      </c>
      <c r="F86" s="246">
        <v>7</v>
      </c>
    </row>
    <row r="87" spans="1:6" ht="12.75">
      <c r="A87" s="243" t="s">
        <v>153</v>
      </c>
      <c r="B87" s="244">
        <v>777</v>
      </c>
      <c r="C87" s="245">
        <f t="shared" si="6"/>
        <v>194.25</v>
      </c>
      <c r="D87" s="244">
        <v>41</v>
      </c>
      <c r="E87" s="245">
        <f t="shared" si="7"/>
        <v>10.25</v>
      </c>
      <c r="F87" s="246">
        <v>4</v>
      </c>
    </row>
    <row r="88" spans="1:6" ht="12.75">
      <c r="A88" s="243" t="s">
        <v>154</v>
      </c>
      <c r="B88" s="244">
        <v>603</v>
      </c>
      <c r="C88" s="245">
        <f t="shared" si="6"/>
        <v>201</v>
      </c>
      <c r="D88" s="244">
        <v>33</v>
      </c>
      <c r="E88" s="245">
        <f t="shared" si="7"/>
        <v>11</v>
      </c>
      <c r="F88" s="246">
        <v>3</v>
      </c>
    </row>
    <row r="89" spans="1:6" ht="12.75">
      <c r="A89" s="243" t="s">
        <v>155</v>
      </c>
      <c r="B89" s="244">
        <v>201</v>
      </c>
      <c r="C89" s="245">
        <f t="shared" si="6"/>
        <v>201</v>
      </c>
      <c r="D89" s="244">
        <v>11</v>
      </c>
      <c r="E89" s="245">
        <f t="shared" si="7"/>
        <v>11</v>
      </c>
      <c r="F89" s="246">
        <v>1</v>
      </c>
    </row>
    <row r="90" spans="1:6" ht="12.75">
      <c r="A90" s="243" t="s">
        <v>156</v>
      </c>
      <c r="B90" s="244">
        <v>211</v>
      </c>
      <c r="C90" s="245">
        <f t="shared" si="6"/>
        <v>211</v>
      </c>
      <c r="D90" s="244">
        <v>11</v>
      </c>
      <c r="E90" s="245">
        <f t="shared" si="7"/>
        <v>11</v>
      </c>
      <c r="F90" s="246">
        <v>1</v>
      </c>
    </row>
    <row r="91" spans="1:6" ht="12.75">
      <c r="A91" s="243" t="s">
        <v>157</v>
      </c>
      <c r="B91" s="244">
        <v>217</v>
      </c>
      <c r="C91" s="245">
        <f t="shared" si="6"/>
        <v>217</v>
      </c>
      <c r="D91" s="244">
        <v>11</v>
      </c>
      <c r="E91" s="245">
        <f t="shared" si="7"/>
        <v>11</v>
      </c>
      <c r="F91" s="246">
        <v>1</v>
      </c>
    </row>
    <row r="92" spans="1:6" ht="12.75">
      <c r="A92" s="243" t="s">
        <v>158</v>
      </c>
      <c r="B92" s="244">
        <v>418</v>
      </c>
      <c r="C92" s="245">
        <f t="shared" si="6"/>
        <v>209</v>
      </c>
      <c r="D92" s="244">
        <v>22</v>
      </c>
      <c r="E92" s="245">
        <f t="shared" si="7"/>
        <v>11</v>
      </c>
      <c r="F92" s="246">
        <v>2</v>
      </c>
    </row>
    <row r="93" spans="1:6" ht="12.75">
      <c r="A93" s="243" t="s">
        <v>159</v>
      </c>
      <c r="B93" s="244">
        <v>390</v>
      </c>
      <c r="C93" s="245">
        <f t="shared" si="6"/>
        <v>195</v>
      </c>
      <c r="D93" s="244">
        <v>20</v>
      </c>
      <c r="E93" s="245">
        <f t="shared" si="7"/>
        <v>10</v>
      </c>
      <c r="F93" s="246">
        <v>2</v>
      </c>
    </row>
    <row r="94" spans="1:6" ht="12.75">
      <c r="A94" s="243" t="s">
        <v>160</v>
      </c>
      <c r="B94" s="244">
        <v>414</v>
      </c>
      <c r="C94" s="245">
        <f t="shared" si="6"/>
        <v>207</v>
      </c>
      <c r="D94" s="244">
        <v>21</v>
      </c>
      <c r="E94" s="245">
        <f t="shared" si="7"/>
        <v>10.5</v>
      </c>
      <c r="F94" s="246">
        <v>2</v>
      </c>
    </row>
    <row r="95" spans="1:6" ht="12.75">
      <c r="A95" s="243" t="s">
        <v>161</v>
      </c>
      <c r="B95" s="244">
        <v>194</v>
      </c>
      <c r="C95" s="245">
        <f t="shared" si="6"/>
        <v>194</v>
      </c>
      <c r="D95" s="244">
        <v>10</v>
      </c>
      <c r="E95" s="245">
        <f t="shared" si="7"/>
        <v>10</v>
      </c>
      <c r="F95" s="246">
        <v>1</v>
      </c>
    </row>
    <row r="96" spans="1:6" ht="12.75">
      <c r="A96" s="243" t="s">
        <v>163</v>
      </c>
      <c r="B96" s="244">
        <v>415</v>
      </c>
      <c r="C96" s="245">
        <f t="shared" si="6"/>
        <v>207.5</v>
      </c>
      <c r="D96" s="244">
        <v>21</v>
      </c>
      <c r="E96" s="245">
        <f t="shared" si="7"/>
        <v>10.5</v>
      </c>
      <c r="F96" s="246">
        <v>2</v>
      </c>
    </row>
    <row r="97" spans="1:6" ht="12.75">
      <c r="A97" s="243" t="s">
        <v>165</v>
      </c>
      <c r="B97" s="244">
        <v>220</v>
      </c>
      <c r="C97" s="245">
        <f t="shared" si="6"/>
        <v>220</v>
      </c>
      <c r="D97" s="244">
        <v>10</v>
      </c>
      <c r="E97" s="245">
        <f t="shared" si="7"/>
        <v>10</v>
      </c>
      <c r="F97" s="246">
        <v>1</v>
      </c>
    </row>
    <row r="98" spans="1:6" ht="12.75">
      <c r="A98" s="243" t="s">
        <v>166</v>
      </c>
      <c r="B98" s="244">
        <v>194</v>
      </c>
      <c r="C98" s="245">
        <f t="shared" si="6"/>
        <v>194</v>
      </c>
      <c r="D98" s="244">
        <v>10</v>
      </c>
      <c r="E98" s="245">
        <f t="shared" si="7"/>
        <v>10</v>
      </c>
      <c r="F98" s="246">
        <v>1</v>
      </c>
    </row>
    <row r="99" spans="1:6" ht="12.75">
      <c r="A99" s="243" t="s">
        <v>30</v>
      </c>
      <c r="B99" s="244">
        <v>3960</v>
      </c>
      <c r="C99" s="245">
        <f t="shared" si="6"/>
        <v>198</v>
      </c>
      <c r="D99" s="244">
        <v>199</v>
      </c>
      <c r="E99" s="245">
        <f t="shared" si="7"/>
        <v>9.95</v>
      </c>
      <c r="F99" s="246">
        <v>20</v>
      </c>
    </row>
    <row r="100" spans="1:6" ht="12.75">
      <c r="A100" s="243" t="s">
        <v>167</v>
      </c>
      <c r="B100" s="244">
        <v>221</v>
      </c>
      <c r="C100" s="245">
        <f t="shared" si="6"/>
        <v>221</v>
      </c>
      <c r="D100" s="244">
        <v>11</v>
      </c>
      <c r="E100" s="245">
        <f t="shared" si="7"/>
        <v>11</v>
      </c>
      <c r="F100" s="246">
        <v>1</v>
      </c>
    </row>
    <row r="101" spans="1:6" ht="12.75">
      <c r="A101" s="243" t="s">
        <v>168</v>
      </c>
      <c r="B101" s="244">
        <v>434</v>
      </c>
      <c r="C101" s="245">
        <f t="shared" si="6"/>
        <v>217</v>
      </c>
      <c r="D101" s="244">
        <v>22</v>
      </c>
      <c r="E101" s="245">
        <f t="shared" si="7"/>
        <v>11</v>
      </c>
      <c r="F101" s="246">
        <v>2</v>
      </c>
    </row>
    <row r="102" spans="1:6" ht="12.75">
      <c r="A102" s="243" t="s">
        <v>169</v>
      </c>
      <c r="B102" s="244">
        <v>190</v>
      </c>
      <c r="C102" s="245">
        <f t="shared" si="6"/>
        <v>190</v>
      </c>
      <c r="D102" s="244">
        <v>12</v>
      </c>
      <c r="E102" s="245">
        <f t="shared" si="7"/>
        <v>12</v>
      </c>
      <c r="F102" s="246">
        <v>1</v>
      </c>
    </row>
    <row r="103" spans="1:6" ht="12.75">
      <c r="A103" s="243" t="s">
        <v>170</v>
      </c>
      <c r="B103" s="244">
        <v>200</v>
      </c>
      <c r="C103" s="245">
        <f t="shared" si="6"/>
        <v>200</v>
      </c>
      <c r="D103" s="244">
        <v>11</v>
      </c>
      <c r="E103" s="245">
        <f t="shared" si="7"/>
        <v>11</v>
      </c>
      <c r="F103" s="246">
        <v>1</v>
      </c>
    </row>
    <row r="104" spans="1:6" ht="12.75">
      <c r="A104" s="243" t="s">
        <v>171</v>
      </c>
      <c r="B104" s="244">
        <v>185</v>
      </c>
      <c r="C104" s="245">
        <f t="shared" si="6"/>
        <v>185</v>
      </c>
      <c r="D104" s="244">
        <v>10</v>
      </c>
      <c r="E104" s="245">
        <f t="shared" si="7"/>
        <v>10</v>
      </c>
      <c r="F104" s="246">
        <v>1</v>
      </c>
    </row>
    <row r="105" spans="1:6" ht="12.75">
      <c r="A105" s="243" t="s">
        <v>172</v>
      </c>
      <c r="B105" s="244">
        <v>137</v>
      </c>
      <c r="C105" s="245">
        <f t="shared" si="6"/>
        <v>137</v>
      </c>
      <c r="D105" s="244">
        <v>11</v>
      </c>
      <c r="E105" s="245">
        <f t="shared" si="7"/>
        <v>11</v>
      </c>
      <c r="F105" s="246">
        <v>1</v>
      </c>
    </row>
    <row r="106" spans="1:6" ht="12.75">
      <c r="A106" s="243" t="s">
        <v>173</v>
      </c>
      <c r="B106" s="244">
        <v>197</v>
      </c>
      <c r="C106" s="245">
        <f t="shared" si="6"/>
        <v>197</v>
      </c>
      <c r="D106" s="244">
        <v>10</v>
      </c>
      <c r="E106" s="245">
        <f t="shared" si="7"/>
        <v>10</v>
      </c>
      <c r="F106" s="246">
        <v>1</v>
      </c>
    </row>
    <row r="107" spans="1:6" ht="12.75">
      <c r="A107" s="243" t="s">
        <v>174</v>
      </c>
      <c r="B107" s="244">
        <v>210</v>
      </c>
      <c r="C107" s="245">
        <f t="shared" si="6"/>
        <v>210</v>
      </c>
      <c r="D107" s="244">
        <v>11</v>
      </c>
      <c r="E107" s="245">
        <f t="shared" si="7"/>
        <v>11</v>
      </c>
      <c r="F107" s="246">
        <v>1</v>
      </c>
    </row>
    <row r="108" spans="1:6" ht="12.75">
      <c r="A108" s="243" t="s">
        <v>175</v>
      </c>
      <c r="B108" s="244">
        <v>788</v>
      </c>
      <c r="C108" s="245">
        <f t="shared" si="6"/>
        <v>197</v>
      </c>
      <c r="D108" s="244">
        <v>40</v>
      </c>
      <c r="E108" s="245">
        <f t="shared" si="7"/>
        <v>10</v>
      </c>
      <c r="F108" s="246">
        <v>4</v>
      </c>
    </row>
    <row r="109" spans="1:6" ht="12.75">
      <c r="A109" s="243" t="s">
        <v>176</v>
      </c>
      <c r="B109" s="244">
        <v>390</v>
      </c>
      <c r="C109" s="245">
        <f t="shared" si="6"/>
        <v>195</v>
      </c>
      <c r="D109" s="244">
        <v>20</v>
      </c>
      <c r="E109" s="245">
        <f t="shared" si="7"/>
        <v>10</v>
      </c>
      <c r="F109" s="246">
        <v>2</v>
      </c>
    </row>
    <row r="110" spans="1:6" ht="12.75">
      <c r="A110" s="243" t="s">
        <v>177</v>
      </c>
      <c r="B110" s="244">
        <v>386</v>
      </c>
      <c r="C110" s="245">
        <f t="shared" si="6"/>
        <v>193</v>
      </c>
      <c r="D110" s="244">
        <v>20</v>
      </c>
      <c r="E110" s="245">
        <f t="shared" si="7"/>
        <v>10</v>
      </c>
      <c r="F110" s="246">
        <v>2</v>
      </c>
    </row>
    <row r="111" spans="1:6" ht="12.75">
      <c r="A111" s="243" t="s">
        <v>178</v>
      </c>
      <c r="B111" s="244">
        <v>201</v>
      </c>
      <c r="C111" s="245">
        <f t="shared" si="6"/>
        <v>201</v>
      </c>
      <c r="D111" s="244">
        <v>11</v>
      </c>
      <c r="E111" s="245">
        <f t="shared" si="7"/>
        <v>11</v>
      </c>
      <c r="F111" s="246">
        <v>1</v>
      </c>
    </row>
    <row r="112" spans="1:6" ht="12.75">
      <c r="A112" s="243" t="s">
        <v>179</v>
      </c>
      <c r="B112" s="244">
        <v>582</v>
      </c>
      <c r="C112" s="245">
        <f t="shared" si="6"/>
        <v>194</v>
      </c>
      <c r="D112" s="244">
        <v>30</v>
      </c>
      <c r="E112" s="245">
        <f t="shared" si="7"/>
        <v>10</v>
      </c>
      <c r="F112" s="246">
        <v>3</v>
      </c>
    </row>
    <row r="113" spans="1:6" s="251" customFormat="1" ht="29.25" customHeight="1">
      <c r="A113" s="247" t="s">
        <v>468</v>
      </c>
      <c r="B113" s="248">
        <f>SUM(B84:B112)</f>
        <v>14330</v>
      </c>
      <c r="C113" s="249">
        <f t="shared" si="6"/>
        <v>199.02777777777777</v>
      </c>
      <c r="D113" s="248">
        <f>SUM(D84:D112)</f>
        <v>740</v>
      </c>
      <c r="E113" s="249">
        <f t="shared" si="7"/>
        <v>10.277777777777779</v>
      </c>
      <c r="F113" s="250">
        <f>SUM(F84:F112)</f>
        <v>72</v>
      </c>
    </row>
    <row r="116" spans="1:6" s="21" customFormat="1" ht="62.25" customHeight="1">
      <c r="A116" s="216" t="s">
        <v>555</v>
      </c>
      <c r="B116" s="424" t="s">
        <v>496</v>
      </c>
      <c r="C116" s="425"/>
      <c r="D116" s="425"/>
      <c r="E116" s="425"/>
      <c r="F116" s="426"/>
    </row>
    <row r="117" spans="1:6" s="99" customFormat="1" ht="42">
      <c r="A117" s="232" t="s">
        <v>49</v>
      </c>
      <c r="B117" s="232" t="s">
        <v>200</v>
      </c>
      <c r="C117" s="232" t="s">
        <v>297</v>
      </c>
      <c r="D117" s="232" t="s">
        <v>407</v>
      </c>
      <c r="E117" s="232" t="s">
        <v>408</v>
      </c>
      <c r="F117" s="232" t="s">
        <v>409</v>
      </c>
    </row>
    <row r="118" spans="1:6" ht="12.75">
      <c r="A118" s="243" t="s">
        <v>288</v>
      </c>
      <c r="B118" s="244">
        <v>210</v>
      </c>
      <c r="C118" s="245">
        <f>B118/F118</f>
        <v>210</v>
      </c>
      <c r="D118" s="244">
        <v>11</v>
      </c>
      <c r="E118" s="245">
        <f>D118/F118</f>
        <v>11</v>
      </c>
      <c r="F118" s="246">
        <v>1</v>
      </c>
    </row>
    <row r="119" spans="1:6" ht="12.75">
      <c r="A119" s="243" t="s">
        <v>287</v>
      </c>
      <c r="B119" s="244">
        <v>212</v>
      </c>
      <c r="C119" s="245">
        <f aca="true" t="shared" si="8" ref="C119:C159">B119/F119</f>
        <v>212</v>
      </c>
      <c r="D119" s="244">
        <v>11</v>
      </c>
      <c r="E119" s="245">
        <f aca="true" t="shared" si="9" ref="E119:E159">D119/F119</f>
        <v>11</v>
      </c>
      <c r="F119" s="246">
        <v>1</v>
      </c>
    </row>
    <row r="120" spans="1:6" ht="12.75">
      <c r="A120" s="243" t="s">
        <v>286</v>
      </c>
      <c r="B120" s="244">
        <v>400</v>
      </c>
      <c r="C120" s="245">
        <f t="shared" si="8"/>
        <v>200</v>
      </c>
      <c r="D120" s="244">
        <v>21</v>
      </c>
      <c r="E120" s="245">
        <f t="shared" si="9"/>
        <v>10.5</v>
      </c>
      <c r="F120" s="246">
        <v>2</v>
      </c>
    </row>
    <row r="121" spans="1:6" ht="12.75">
      <c r="A121" s="243" t="s">
        <v>285</v>
      </c>
      <c r="B121" s="244">
        <v>208</v>
      </c>
      <c r="C121" s="245">
        <f t="shared" si="8"/>
        <v>208</v>
      </c>
      <c r="D121" s="244">
        <v>11</v>
      </c>
      <c r="E121" s="245">
        <f t="shared" si="9"/>
        <v>11</v>
      </c>
      <c r="F121" s="246">
        <v>1</v>
      </c>
    </row>
    <row r="122" spans="1:6" ht="12.75">
      <c r="A122" s="243" t="s">
        <v>284</v>
      </c>
      <c r="B122" s="244">
        <v>195</v>
      </c>
      <c r="C122" s="245">
        <f t="shared" si="8"/>
        <v>195</v>
      </c>
      <c r="D122" s="244">
        <v>11</v>
      </c>
      <c r="E122" s="245">
        <f t="shared" si="9"/>
        <v>11</v>
      </c>
      <c r="F122" s="246">
        <v>1</v>
      </c>
    </row>
    <row r="123" spans="1:6" ht="12.75">
      <c r="A123" s="243" t="s">
        <v>31</v>
      </c>
      <c r="B123" s="244">
        <v>10989</v>
      </c>
      <c r="C123" s="245">
        <f t="shared" si="8"/>
        <v>207.33962264150944</v>
      </c>
      <c r="D123" s="244">
        <v>573</v>
      </c>
      <c r="E123" s="245">
        <f t="shared" si="9"/>
        <v>10.81132075471698</v>
      </c>
      <c r="F123" s="246">
        <v>53</v>
      </c>
    </row>
    <row r="124" spans="1:6" ht="12.75">
      <c r="A124" s="243" t="s">
        <v>283</v>
      </c>
      <c r="B124" s="244">
        <v>207</v>
      </c>
      <c r="C124" s="245">
        <f t="shared" si="8"/>
        <v>207</v>
      </c>
      <c r="D124" s="244">
        <v>11</v>
      </c>
      <c r="E124" s="245">
        <f t="shared" si="9"/>
        <v>11</v>
      </c>
      <c r="F124" s="246">
        <v>1</v>
      </c>
    </row>
    <row r="125" spans="1:6" ht="12.75">
      <c r="A125" s="243" t="s">
        <v>282</v>
      </c>
      <c r="B125" s="244">
        <v>216</v>
      </c>
      <c r="C125" s="245">
        <f t="shared" si="8"/>
        <v>216</v>
      </c>
      <c r="D125" s="244">
        <v>11</v>
      </c>
      <c r="E125" s="245">
        <f t="shared" si="9"/>
        <v>11</v>
      </c>
      <c r="F125" s="246">
        <v>1</v>
      </c>
    </row>
    <row r="126" spans="1:6" ht="12.75">
      <c r="A126" s="243" t="s">
        <v>281</v>
      </c>
      <c r="B126" s="244">
        <v>214</v>
      </c>
      <c r="C126" s="245">
        <f t="shared" si="8"/>
        <v>214</v>
      </c>
      <c r="D126" s="244">
        <v>11</v>
      </c>
      <c r="E126" s="245">
        <f t="shared" si="9"/>
        <v>11</v>
      </c>
      <c r="F126" s="246">
        <v>1</v>
      </c>
    </row>
    <row r="127" spans="1:6" ht="12.75">
      <c r="A127" s="243" t="s">
        <v>280</v>
      </c>
      <c r="B127" s="244">
        <v>1180</v>
      </c>
      <c r="C127" s="245">
        <f t="shared" si="8"/>
        <v>196.66666666666666</v>
      </c>
      <c r="D127" s="244">
        <v>62</v>
      </c>
      <c r="E127" s="245">
        <f t="shared" si="9"/>
        <v>10.333333333333334</v>
      </c>
      <c r="F127" s="246">
        <v>6</v>
      </c>
    </row>
    <row r="128" spans="1:6" ht="12.75">
      <c r="A128" s="243" t="s">
        <v>279</v>
      </c>
      <c r="B128" s="244">
        <v>421</v>
      </c>
      <c r="C128" s="245">
        <f t="shared" si="8"/>
        <v>210.5</v>
      </c>
      <c r="D128" s="244">
        <v>21</v>
      </c>
      <c r="E128" s="245">
        <f t="shared" si="9"/>
        <v>10.5</v>
      </c>
      <c r="F128" s="246">
        <v>2</v>
      </c>
    </row>
    <row r="129" spans="1:6" ht="12.75">
      <c r="A129" s="243" t="s">
        <v>278</v>
      </c>
      <c r="B129" s="244">
        <v>619</v>
      </c>
      <c r="C129" s="245">
        <f t="shared" si="8"/>
        <v>206.33333333333334</v>
      </c>
      <c r="D129" s="244">
        <v>32</v>
      </c>
      <c r="E129" s="245">
        <f t="shared" si="9"/>
        <v>10.666666666666666</v>
      </c>
      <c r="F129" s="246">
        <v>3</v>
      </c>
    </row>
    <row r="130" spans="1:6" ht="12.75">
      <c r="A130" s="243" t="s">
        <v>277</v>
      </c>
      <c r="B130" s="244">
        <v>220</v>
      </c>
      <c r="C130" s="245">
        <f t="shared" si="8"/>
        <v>220</v>
      </c>
      <c r="D130" s="244">
        <v>11</v>
      </c>
      <c r="E130" s="245">
        <f t="shared" si="9"/>
        <v>11</v>
      </c>
      <c r="F130" s="246">
        <v>1</v>
      </c>
    </row>
    <row r="131" spans="1:6" ht="12.75">
      <c r="A131" s="243" t="s">
        <v>180</v>
      </c>
      <c r="B131" s="244">
        <v>410</v>
      </c>
      <c r="C131" s="245">
        <f t="shared" si="8"/>
        <v>205</v>
      </c>
      <c r="D131" s="244">
        <v>21</v>
      </c>
      <c r="E131" s="245">
        <f t="shared" si="9"/>
        <v>10.5</v>
      </c>
      <c r="F131" s="246">
        <v>2</v>
      </c>
    </row>
    <row r="132" spans="1:6" ht="12.75">
      <c r="A132" s="243" t="s">
        <v>276</v>
      </c>
      <c r="B132" s="244">
        <v>225</v>
      </c>
      <c r="C132" s="245">
        <f t="shared" si="8"/>
        <v>225</v>
      </c>
      <c r="D132" s="244">
        <v>11</v>
      </c>
      <c r="E132" s="245">
        <f t="shared" si="9"/>
        <v>11</v>
      </c>
      <c r="F132" s="246">
        <v>1</v>
      </c>
    </row>
    <row r="133" spans="1:6" ht="12.75">
      <c r="A133" s="243" t="s">
        <v>275</v>
      </c>
      <c r="B133" s="244">
        <v>215</v>
      </c>
      <c r="C133" s="245">
        <f t="shared" si="8"/>
        <v>215</v>
      </c>
      <c r="D133" s="244">
        <v>11</v>
      </c>
      <c r="E133" s="245">
        <f t="shared" si="9"/>
        <v>11</v>
      </c>
      <c r="F133" s="246">
        <v>1</v>
      </c>
    </row>
    <row r="134" spans="1:6" ht="12.75">
      <c r="A134" s="243" t="s">
        <v>274</v>
      </c>
      <c r="B134" s="244">
        <v>216</v>
      </c>
      <c r="C134" s="245">
        <f t="shared" si="8"/>
        <v>216</v>
      </c>
      <c r="D134" s="244">
        <v>11</v>
      </c>
      <c r="E134" s="245">
        <f t="shared" si="9"/>
        <v>11</v>
      </c>
      <c r="F134" s="246">
        <v>1</v>
      </c>
    </row>
    <row r="135" spans="1:6" ht="12.75">
      <c r="A135" s="243" t="s">
        <v>273</v>
      </c>
      <c r="B135" s="244">
        <v>195</v>
      </c>
      <c r="C135" s="245">
        <f t="shared" si="8"/>
        <v>195</v>
      </c>
      <c r="D135" s="244">
        <v>11</v>
      </c>
      <c r="E135" s="245">
        <f t="shared" si="9"/>
        <v>11</v>
      </c>
      <c r="F135" s="246">
        <v>1</v>
      </c>
    </row>
    <row r="136" spans="1:6" ht="12.75">
      <c r="A136" s="243" t="s">
        <v>272</v>
      </c>
      <c r="B136" s="244">
        <v>215</v>
      </c>
      <c r="C136" s="245">
        <f t="shared" si="8"/>
        <v>215</v>
      </c>
      <c r="D136" s="244">
        <v>10</v>
      </c>
      <c r="E136" s="245">
        <f t="shared" si="9"/>
        <v>10</v>
      </c>
      <c r="F136" s="246">
        <v>1</v>
      </c>
    </row>
    <row r="137" spans="1:6" ht="12.75">
      <c r="A137" s="243" t="s">
        <v>271</v>
      </c>
      <c r="B137" s="244">
        <v>186</v>
      </c>
      <c r="C137" s="245">
        <f t="shared" si="8"/>
        <v>186</v>
      </c>
      <c r="D137" s="244">
        <v>11</v>
      </c>
      <c r="E137" s="245">
        <f t="shared" si="9"/>
        <v>11</v>
      </c>
      <c r="F137" s="246">
        <v>1</v>
      </c>
    </row>
    <row r="138" spans="1:6" ht="12.75">
      <c r="A138" s="243" t="s">
        <v>181</v>
      </c>
      <c r="B138" s="244">
        <v>1350</v>
      </c>
      <c r="C138" s="245">
        <f t="shared" si="8"/>
        <v>225</v>
      </c>
      <c r="D138" s="244">
        <v>66</v>
      </c>
      <c r="E138" s="245">
        <f t="shared" si="9"/>
        <v>11</v>
      </c>
      <c r="F138" s="246">
        <v>6</v>
      </c>
    </row>
    <row r="139" spans="1:6" ht="12.75">
      <c r="A139" s="243" t="s">
        <v>270</v>
      </c>
      <c r="B139" s="244">
        <v>440</v>
      </c>
      <c r="C139" s="245">
        <f t="shared" si="8"/>
        <v>220</v>
      </c>
      <c r="D139" s="244">
        <v>22</v>
      </c>
      <c r="E139" s="245">
        <f t="shared" si="9"/>
        <v>11</v>
      </c>
      <c r="F139" s="246">
        <v>2</v>
      </c>
    </row>
    <row r="140" spans="1:6" ht="12.75">
      <c r="A140" s="243" t="s">
        <v>269</v>
      </c>
      <c r="B140" s="244">
        <v>428</v>
      </c>
      <c r="C140" s="245">
        <f t="shared" si="8"/>
        <v>214</v>
      </c>
      <c r="D140" s="244">
        <v>22</v>
      </c>
      <c r="E140" s="245">
        <f t="shared" si="9"/>
        <v>11</v>
      </c>
      <c r="F140" s="246">
        <v>2</v>
      </c>
    </row>
    <row r="141" spans="1:6" ht="12.75">
      <c r="A141" s="243" t="s">
        <v>268</v>
      </c>
      <c r="B141" s="244">
        <v>209</v>
      </c>
      <c r="C141" s="245">
        <f t="shared" si="8"/>
        <v>209</v>
      </c>
      <c r="D141" s="244">
        <v>11</v>
      </c>
      <c r="E141" s="245">
        <f t="shared" si="9"/>
        <v>11</v>
      </c>
      <c r="F141" s="246">
        <v>1</v>
      </c>
    </row>
    <row r="142" spans="1:6" ht="12.75">
      <c r="A142" s="243" t="s">
        <v>267</v>
      </c>
      <c r="B142" s="244">
        <v>390</v>
      </c>
      <c r="C142" s="245">
        <f t="shared" si="8"/>
        <v>195</v>
      </c>
      <c r="D142" s="244">
        <v>21</v>
      </c>
      <c r="E142" s="245">
        <f t="shared" si="9"/>
        <v>10.5</v>
      </c>
      <c r="F142" s="246">
        <v>2</v>
      </c>
    </row>
    <row r="143" spans="1:6" ht="12.75">
      <c r="A143" s="243" t="s">
        <v>266</v>
      </c>
      <c r="B143" s="244">
        <v>205</v>
      </c>
      <c r="C143" s="245">
        <f t="shared" si="8"/>
        <v>205</v>
      </c>
      <c r="D143" s="244">
        <v>11</v>
      </c>
      <c r="E143" s="245">
        <f t="shared" si="9"/>
        <v>11</v>
      </c>
      <c r="F143" s="246">
        <v>1</v>
      </c>
    </row>
    <row r="144" spans="1:6" ht="12.75">
      <c r="A144" s="243" t="s">
        <v>265</v>
      </c>
      <c r="B144" s="244">
        <v>205</v>
      </c>
      <c r="C144" s="245">
        <f t="shared" si="8"/>
        <v>205</v>
      </c>
      <c r="D144" s="244">
        <v>11</v>
      </c>
      <c r="E144" s="245">
        <f t="shared" si="9"/>
        <v>11</v>
      </c>
      <c r="F144" s="246">
        <v>1</v>
      </c>
    </row>
    <row r="145" spans="1:6" ht="12.75">
      <c r="A145" s="243" t="s">
        <v>264</v>
      </c>
      <c r="B145" s="244">
        <v>225</v>
      </c>
      <c r="C145" s="245">
        <f t="shared" si="8"/>
        <v>225</v>
      </c>
      <c r="D145" s="244">
        <v>11</v>
      </c>
      <c r="E145" s="245">
        <f t="shared" si="9"/>
        <v>11</v>
      </c>
      <c r="F145" s="246">
        <v>1</v>
      </c>
    </row>
    <row r="146" spans="1:6" ht="12.75">
      <c r="A146" s="243" t="s">
        <v>263</v>
      </c>
      <c r="B146" s="244">
        <v>414</v>
      </c>
      <c r="C146" s="245">
        <f t="shared" si="8"/>
        <v>207</v>
      </c>
      <c r="D146" s="244">
        <v>21</v>
      </c>
      <c r="E146" s="245">
        <f t="shared" si="9"/>
        <v>10.5</v>
      </c>
      <c r="F146" s="246">
        <v>2</v>
      </c>
    </row>
    <row r="147" spans="1:6" ht="12.75">
      <c r="A147" s="243" t="s">
        <v>262</v>
      </c>
      <c r="B147" s="244">
        <v>215</v>
      </c>
      <c r="C147" s="245">
        <f t="shared" si="8"/>
        <v>215</v>
      </c>
      <c r="D147" s="244">
        <v>11</v>
      </c>
      <c r="E147" s="245">
        <f t="shared" si="9"/>
        <v>11</v>
      </c>
      <c r="F147" s="246">
        <v>1</v>
      </c>
    </row>
    <row r="148" spans="1:6" ht="12.75">
      <c r="A148" s="243" t="s">
        <v>261</v>
      </c>
      <c r="B148" s="244">
        <v>225</v>
      </c>
      <c r="C148" s="245">
        <f t="shared" si="8"/>
        <v>225</v>
      </c>
      <c r="D148" s="244">
        <v>11</v>
      </c>
      <c r="E148" s="245">
        <f t="shared" si="9"/>
        <v>11</v>
      </c>
      <c r="F148" s="246">
        <v>1</v>
      </c>
    </row>
    <row r="149" spans="1:6" ht="12.75">
      <c r="A149" s="243" t="s">
        <v>260</v>
      </c>
      <c r="B149" s="244">
        <v>202</v>
      </c>
      <c r="C149" s="245">
        <f t="shared" si="8"/>
        <v>202</v>
      </c>
      <c r="D149" s="244">
        <v>11</v>
      </c>
      <c r="E149" s="245">
        <f t="shared" si="9"/>
        <v>11</v>
      </c>
      <c r="F149" s="246">
        <v>1</v>
      </c>
    </row>
    <row r="150" spans="1:6" ht="12.75">
      <c r="A150" s="243" t="s">
        <v>259</v>
      </c>
      <c r="B150" s="244">
        <v>206</v>
      </c>
      <c r="C150" s="245">
        <f t="shared" si="8"/>
        <v>206</v>
      </c>
      <c r="D150" s="244">
        <v>11</v>
      </c>
      <c r="E150" s="245">
        <f t="shared" si="9"/>
        <v>11</v>
      </c>
      <c r="F150" s="246">
        <v>1</v>
      </c>
    </row>
    <row r="151" spans="1:6" ht="12.75">
      <c r="A151" s="243" t="s">
        <v>258</v>
      </c>
      <c r="B151" s="244">
        <v>216</v>
      </c>
      <c r="C151" s="245">
        <f t="shared" si="8"/>
        <v>216</v>
      </c>
      <c r="D151" s="244">
        <v>11</v>
      </c>
      <c r="E151" s="245">
        <f t="shared" si="9"/>
        <v>11</v>
      </c>
      <c r="F151" s="246">
        <v>1</v>
      </c>
    </row>
    <row r="152" spans="1:6" ht="12.75">
      <c r="A152" s="243" t="s">
        <v>257</v>
      </c>
      <c r="B152" s="244">
        <v>645</v>
      </c>
      <c r="C152" s="245">
        <f t="shared" si="8"/>
        <v>215</v>
      </c>
      <c r="D152" s="244">
        <v>33</v>
      </c>
      <c r="E152" s="245">
        <f t="shared" si="9"/>
        <v>11</v>
      </c>
      <c r="F152" s="246">
        <v>3</v>
      </c>
    </row>
    <row r="153" spans="1:6" ht="12.75">
      <c r="A153" s="243" t="s">
        <v>256</v>
      </c>
      <c r="B153" s="244">
        <v>846</v>
      </c>
      <c r="C153" s="245">
        <f t="shared" si="8"/>
        <v>211.5</v>
      </c>
      <c r="D153" s="244">
        <v>44</v>
      </c>
      <c r="E153" s="245">
        <f t="shared" si="9"/>
        <v>11</v>
      </c>
      <c r="F153" s="246">
        <v>4</v>
      </c>
    </row>
    <row r="154" spans="1:6" ht="12.75">
      <c r="A154" s="243" t="s">
        <v>255</v>
      </c>
      <c r="B154" s="244">
        <v>430</v>
      </c>
      <c r="C154" s="245">
        <f t="shared" si="8"/>
        <v>215</v>
      </c>
      <c r="D154" s="244">
        <v>22</v>
      </c>
      <c r="E154" s="245">
        <f t="shared" si="9"/>
        <v>11</v>
      </c>
      <c r="F154" s="246">
        <v>2</v>
      </c>
    </row>
    <row r="155" spans="1:6" ht="12.75">
      <c r="A155" s="243" t="s">
        <v>554</v>
      </c>
      <c r="B155" s="244">
        <v>233</v>
      </c>
      <c r="C155" s="245">
        <f t="shared" si="8"/>
        <v>233</v>
      </c>
      <c r="D155" s="244">
        <v>11</v>
      </c>
      <c r="E155" s="245">
        <f t="shared" si="9"/>
        <v>11</v>
      </c>
      <c r="F155" s="246">
        <v>1</v>
      </c>
    </row>
    <row r="156" spans="1:6" ht="12.75">
      <c r="A156" s="243" t="s">
        <v>254</v>
      </c>
      <c r="B156" s="244">
        <v>400</v>
      </c>
      <c r="C156" s="245">
        <f t="shared" si="8"/>
        <v>200</v>
      </c>
      <c r="D156" s="244">
        <v>22</v>
      </c>
      <c r="E156" s="245">
        <f t="shared" si="9"/>
        <v>11</v>
      </c>
      <c r="F156" s="246">
        <v>2</v>
      </c>
    </row>
    <row r="157" spans="1:6" ht="12.75">
      <c r="A157" s="243" t="s">
        <v>253</v>
      </c>
      <c r="B157" s="244">
        <v>200</v>
      </c>
      <c r="C157" s="245">
        <f t="shared" si="8"/>
        <v>200</v>
      </c>
      <c r="D157" s="244">
        <v>11</v>
      </c>
      <c r="E157" s="245">
        <f t="shared" si="9"/>
        <v>11</v>
      </c>
      <c r="F157" s="246">
        <v>1</v>
      </c>
    </row>
    <row r="158" spans="1:6" ht="12.75">
      <c r="A158" s="243" t="s">
        <v>540</v>
      </c>
      <c r="B158" s="244">
        <v>900</v>
      </c>
      <c r="C158" s="245">
        <f t="shared" si="8"/>
        <v>225</v>
      </c>
      <c r="D158" s="244">
        <v>44</v>
      </c>
      <c r="E158" s="245">
        <f t="shared" si="9"/>
        <v>11</v>
      </c>
      <c r="F158" s="246">
        <v>4</v>
      </c>
    </row>
    <row r="159" spans="1:6" s="251" customFormat="1" ht="29.25" customHeight="1">
      <c r="A159" s="247" t="s">
        <v>469</v>
      </c>
      <c r="B159" s="248">
        <f>SUM(B118:B158)</f>
        <v>25537</v>
      </c>
      <c r="C159" s="249">
        <f t="shared" si="8"/>
        <v>209.31967213114754</v>
      </c>
      <c r="D159" s="248">
        <f>SUM(D118:D158)</f>
        <v>1321</v>
      </c>
      <c r="E159" s="249">
        <f t="shared" si="9"/>
        <v>10.827868852459016</v>
      </c>
      <c r="F159" s="250">
        <f>SUM(F118:F158)</f>
        <v>122</v>
      </c>
    </row>
    <row r="162" spans="1:6" s="21" customFormat="1" ht="62.25" customHeight="1">
      <c r="A162" s="216" t="s">
        <v>555</v>
      </c>
      <c r="B162" s="424" t="s">
        <v>492</v>
      </c>
      <c r="C162" s="425"/>
      <c r="D162" s="425"/>
      <c r="E162" s="425"/>
      <c r="F162" s="426"/>
    </row>
    <row r="163" spans="1:6" s="24" customFormat="1" ht="42">
      <c r="A163" s="232" t="s">
        <v>49</v>
      </c>
      <c r="B163" s="232" t="s">
        <v>200</v>
      </c>
      <c r="C163" s="232" t="s">
        <v>297</v>
      </c>
      <c r="D163" s="232" t="s">
        <v>407</v>
      </c>
      <c r="E163" s="232" t="s">
        <v>408</v>
      </c>
      <c r="F163" s="232" t="s">
        <v>409</v>
      </c>
    </row>
    <row r="164" spans="1:6" ht="12.75">
      <c r="A164" s="243" t="s">
        <v>341</v>
      </c>
      <c r="B164" s="244">
        <v>202</v>
      </c>
      <c r="C164" s="245">
        <f>B164/F164</f>
        <v>202</v>
      </c>
      <c r="D164" s="244">
        <v>11</v>
      </c>
      <c r="E164" s="245">
        <f>D164/F164</f>
        <v>11</v>
      </c>
      <c r="F164" s="246">
        <v>1</v>
      </c>
    </row>
    <row r="165" spans="1:6" ht="12.75">
      <c r="A165" s="243" t="s">
        <v>342</v>
      </c>
      <c r="B165" s="244">
        <v>220</v>
      </c>
      <c r="C165" s="245">
        <f aca="true" t="shared" si="10" ref="C165:C179">B165/F165</f>
        <v>220</v>
      </c>
      <c r="D165" s="244">
        <v>11</v>
      </c>
      <c r="E165" s="245">
        <f aca="true" t="shared" si="11" ref="E165:E179">D165/F165</f>
        <v>11</v>
      </c>
      <c r="F165" s="246">
        <v>1</v>
      </c>
    </row>
    <row r="166" spans="1:6" ht="12.75">
      <c r="A166" s="243" t="s">
        <v>343</v>
      </c>
      <c r="B166" s="244">
        <v>211</v>
      </c>
      <c r="C166" s="245">
        <f t="shared" si="10"/>
        <v>211</v>
      </c>
      <c r="D166" s="244">
        <v>11</v>
      </c>
      <c r="E166" s="245">
        <f t="shared" si="11"/>
        <v>11</v>
      </c>
      <c r="F166" s="246">
        <v>1</v>
      </c>
    </row>
    <row r="167" spans="1:6" ht="12.75">
      <c r="A167" s="243" t="s">
        <v>344</v>
      </c>
      <c r="B167" s="244">
        <v>636</v>
      </c>
      <c r="C167" s="245">
        <f t="shared" si="10"/>
        <v>212</v>
      </c>
      <c r="D167" s="244">
        <v>32</v>
      </c>
      <c r="E167" s="245">
        <f t="shared" si="11"/>
        <v>10.666666666666666</v>
      </c>
      <c r="F167" s="246">
        <v>3</v>
      </c>
    </row>
    <row r="168" spans="1:6" ht="12.75">
      <c r="A168" s="243" t="s">
        <v>345</v>
      </c>
      <c r="B168" s="244">
        <v>210</v>
      </c>
      <c r="C168" s="245">
        <f t="shared" si="10"/>
        <v>210</v>
      </c>
      <c r="D168" s="244">
        <v>11</v>
      </c>
      <c r="E168" s="245">
        <f t="shared" si="11"/>
        <v>11</v>
      </c>
      <c r="F168" s="246">
        <v>1</v>
      </c>
    </row>
    <row r="169" spans="1:6" ht="12.75">
      <c r="A169" s="243" t="s">
        <v>346</v>
      </c>
      <c r="B169" s="244">
        <v>434</v>
      </c>
      <c r="C169" s="245">
        <f t="shared" si="10"/>
        <v>217</v>
      </c>
      <c r="D169" s="244">
        <v>22</v>
      </c>
      <c r="E169" s="245">
        <f t="shared" si="11"/>
        <v>11</v>
      </c>
      <c r="F169" s="246">
        <v>2</v>
      </c>
    </row>
    <row r="170" spans="1:6" ht="12.75">
      <c r="A170" s="243" t="s">
        <v>32</v>
      </c>
      <c r="B170" s="244">
        <v>2728</v>
      </c>
      <c r="C170" s="245">
        <f t="shared" si="10"/>
        <v>194.85714285714286</v>
      </c>
      <c r="D170" s="244">
        <v>145</v>
      </c>
      <c r="E170" s="245">
        <f t="shared" si="11"/>
        <v>10.357142857142858</v>
      </c>
      <c r="F170" s="246">
        <v>14</v>
      </c>
    </row>
    <row r="171" spans="1:6" ht="12.75">
      <c r="A171" s="243" t="s">
        <v>347</v>
      </c>
      <c r="B171" s="244">
        <v>205</v>
      </c>
      <c r="C171" s="245">
        <f t="shared" si="10"/>
        <v>205</v>
      </c>
      <c r="D171" s="244">
        <v>10</v>
      </c>
      <c r="E171" s="245">
        <f t="shared" si="11"/>
        <v>10</v>
      </c>
      <c r="F171" s="246">
        <v>1</v>
      </c>
    </row>
    <row r="172" spans="1:6" ht="12.75">
      <c r="A172" s="243" t="s">
        <v>348</v>
      </c>
      <c r="B172" s="244">
        <v>220</v>
      </c>
      <c r="C172" s="245">
        <f t="shared" si="10"/>
        <v>220</v>
      </c>
      <c r="D172" s="244">
        <v>11</v>
      </c>
      <c r="E172" s="245">
        <f t="shared" si="11"/>
        <v>11</v>
      </c>
      <c r="F172" s="246">
        <v>1</v>
      </c>
    </row>
    <row r="173" spans="1:6" ht="12.75">
      <c r="A173" s="243" t="s">
        <v>349</v>
      </c>
      <c r="B173" s="244">
        <v>208</v>
      </c>
      <c r="C173" s="245">
        <f t="shared" si="10"/>
        <v>208</v>
      </c>
      <c r="D173" s="244">
        <v>11</v>
      </c>
      <c r="E173" s="245">
        <f t="shared" si="11"/>
        <v>11</v>
      </c>
      <c r="F173" s="246">
        <v>1</v>
      </c>
    </row>
    <row r="174" spans="1:6" ht="12.75">
      <c r="A174" s="243" t="s">
        <v>350</v>
      </c>
      <c r="B174" s="244">
        <v>187</v>
      </c>
      <c r="C174" s="245">
        <f t="shared" si="10"/>
        <v>187</v>
      </c>
      <c r="D174" s="244">
        <v>10</v>
      </c>
      <c r="E174" s="245">
        <f t="shared" si="11"/>
        <v>10</v>
      </c>
      <c r="F174" s="246">
        <v>1</v>
      </c>
    </row>
    <row r="175" spans="1:6" ht="12.75">
      <c r="A175" s="243" t="s">
        <v>351</v>
      </c>
      <c r="B175" s="244">
        <v>188</v>
      </c>
      <c r="C175" s="245">
        <f t="shared" si="10"/>
        <v>188</v>
      </c>
      <c r="D175" s="244">
        <v>10</v>
      </c>
      <c r="E175" s="245">
        <f t="shared" si="11"/>
        <v>10</v>
      </c>
      <c r="F175" s="246">
        <v>1</v>
      </c>
    </row>
    <row r="176" spans="1:6" ht="12.75">
      <c r="A176" s="243" t="s">
        <v>333</v>
      </c>
      <c r="B176" s="244">
        <v>203</v>
      </c>
      <c r="C176" s="245">
        <f t="shared" si="10"/>
        <v>203</v>
      </c>
      <c r="D176" s="244">
        <v>11</v>
      </c>
      <c r="E176" s="245">
        <f t="shared" si="11"/>
        <v>11</v>
      </c>
      <c r="F176" s="246">
        <v>1</v>
      </c>
    </row>
    <row r="177" spans="1:6" ht="12.75">
      <c r="A177" s="243" t="s">
        <v>334</v>
      </c>
      <c r="B177" s="244">
        <v>210</v>
      </c>
      <c r="C177" s="245">
        <f t="shared" si="10"/>
        <v>210</v>
      </c>
      <c r="D177" s="244">
        <v>11</v>
      </c>
      <c r="E177" s="245">
        <f t="shared" si="11"/>
        <v>11</v>
      </c>
      <c r="F177" s="246">
        <v>1</v>
      </c>
    </row>
    <row r="178" spans="1:6" ht="12.75">
      <c r="A178" s="243" t="s">
        <v>335</v>
      </c>
      <c r="B178" s="244">
        <v>203</v>
      </c>
      <c r="C178" s="245">
        <f t="shared" si="10"/>
        <v>203</v>
      </c>
      <c r="D178" s="244">
        <v>11</v>
      </c>
      <c r="E178" s="245">
        <f t="shared" si="11"/>
        <v>11</v>
      </c>
      <c r="F178" s="246">
        <v>1</v>
      </c>
    </row>
    <row r="179" spans="1:6" s="251" customFormat="1" ht="29.25" customHeight="1">
      <c r="A179" s="247" t="s">
        <v>470</v>
      </c>
      <c r="B179" s="248">
        <f>SUM(B164:B178)</f>
        <v>6265</v>
      </c>
      <c r="C179" s="249">
        <f t="shared" si="10"/>
        <v>202.09677419354838</v>
      </c>
      <c r="D179" s="248">
        <f>SUM(D164:D178)</f>
        <v>328</v>
      </c>
      <c r="E179" s="249">
        <f t="shared" si="11"/>
        <v>10.580645161290322</v>
      </c>
      <c r="F179" s="250">
        <f>SUM(F164:F178)</f>
        <v>31</v>
      </c>
    </row>
    <row r="182" spans="1:6" s="21" customFormat="1" ht="62.25" customHeight="1">
      <c r="A182" s="216" t="s">
        <v>555</v>
      </c>
      <c r="B182" s="424" t="s">
        <v>493</v>
      </c>
      <c r="C182" s="425"/>
      <c r="D182" s="425"/>
      <c r="E182" s="425"/>
      <c r="F182" s="426"/>
    </row>
    <row r="183" spans="1:6" s="24" customFormat="1" ht="42">
      <c r="A183" s="232" t="s">
        <v>49</v>
      </c>
      <c r="B183" s="232" t="s">
        <v>200</v>
      </c>
      <c r="C183" s="232" t="s">
        <v>297</v>
      </c>
      <c r="D183" s="232" t="s">
        <v>407</v>
      </c>
      <c r="E183" s="232" t="s">
        <v>408</v>
      </c>
      <c r="F183" s="232" t="s">
        <v>409</v>
      </c>
    </row>
    <row r="184" spans="1:6" ht="12.75">
      <c r="A184" s="243" t="s">
        <v>182</v>
      </c>
      <c r="B184" s="244">
        <v>215</v>
      </c>
      <c r="C184" s="245">
        <f>B184/F184</f>
        <v>215</v>
      </c>
      <c r="D184" s="244">
        <v>11</v>
      </c>
      <c r="E184" s="245">
        <f>D184/F184</f>
        <v>11</v>
      </c>
      <c r="F184" s="246">
        <v>1</v>
      </c>
    </row>
    <row r="185" spans="1:6" ht="12.75">
      <c r="A185" s="243" t="s">
        <v>183</v>
      </c>
      <c r="B185" s="244">
        <v>452</v>
      </c>
      <c r="C185" s="245">
        <f aca="true" t="shared" si="12" ref="C185:C196">B185/F185</f>
        <v>226</v>
      </c>
      <c r="D185" s="244">
        <v>24</v>
      </c>
      <c r="E185" s="245">
        <f aca="true" t="shared" si="13" ref="E185:E196">D185/F185</f>
        <v>12</v>
      </c>
      <c r="F185" s="246">
        <v>2</v>
      </c>
    </row>
    <row r="186" spans="1:6" ht="12.75">
      <c r="A186" s="243" t="s">
        <v>520</v>
      </c>
      <c r="B186" s="244">
        <v>223</v>
      </c>
      <c r="C186" s="245">
        <f t="shared" si="12"/>
        <v>223</v>
      </c>
      <c r="D186" s="244">
        <v>11</v>
      </c>
      <c r="E186" s="245">
        <f t="shared" si="13"/>
        <v>11</v>
      </c>
      <c r="F186" s="246">
        <v>1</v>
      </c>
    </row>
    <row r="187" spans="1:6" ht="12.75">
      <c r="A187" s="243" t="s">
        <v>184</v>
      </c>
      <c r="B187" s="244">
        <v>225</v>
      </c>
      <c r="C187" s="245">
        <f t="shared" si="12"/>
        <v>225</v>
      </c>
      <c r="D187" s="244">
        <v>12</v>
      </c>
      <c r="E187" s="245">
        <f t="shared" si="13"/>
        <v>12</v>
      </c>
      <c r="F187" s="246">
        <v>1</v>
      </c>
    </row>
    <row r="188" spans="1:6" ht="12.75">
      <c r="A188" s="243" t="s">
        <v>519</v>
      </c>
      <c r="B188" s="244">
        <v>416</v>
      </c>
      <c r="C188" s="245">
        <f t="shared" si="12"/>
        <v>208</v>
      </c>
      <c r="D188" s="244">
        <v>22</v>
      </c>
      <c r="E188" s="245">
        <f t="shared" si="13"/>
        <v>11</v>
      </c>
      <c r="F188" s="246">
        <v>2</v>
      </c>
    </row>
    <row r="189" spans="1:6" ht="12.75">
      <c r="A189" s="243" t="s">
        <v>518</v>
      </c>
      <c r="B189" s="244">
        <v>215</v>
      </c>
      <c r="C189" s="245">
        <f t="shared" si="12"/>
        <v>215</v>
      </c>
      <c r="D189" s="244">
        <v>11</v>
      </c>
      <c r="E189" s="245">
        <f t="shared" si="13"/>
        <v>11</v>
      </c>
      <c r="F189" s="246">
        <v>1</v>
      </c>
    </row>
    <row r="190" spans="1:6" ht="12.75">
      <c r="A190" s="243" t="s">
        <v>517</v>
      </c>
      <c r="B190" s="244">
        <v>209</v>
      </c>
      <c r="C190" s="245">
        <f t="shared" si="12"/>
        <v>209</v>
      </c>
      <c r="D190" s="244">
        <v>11</v>
      </c>
      <c r="E190" s="245">
        <f t="shared" si="13"/>
        <v>11</v>
      </c>
      <c r="F190" s="246">
        <v>1</v>
      </c>
    </row>
    <row r="191" spans="1:6" ht="12.75">
      <c r="A191" s="243" t="s">
        <v>516</v>
      </c>
      <c r="B191" s="244">
        <v>426</v>
      </c>
      <c r="C191" s="245">
        <f t="shared" si="12"/>
        <v>213</v>
      </c>
      <c r="D191" s="244">
        <v>21</v>
      </c>
      <c r="E191" s="245">
        <f t="shared" si="13"/>
        <v>10.5</v>
      </c>
      <c r="F191" s="246">
        <v>2</v>
      </c>
    </row>
    <row r="192" spans="1:6" ht="12.75">
      <c r="A192" s="243" t="s">
        <v>515</v>
      </c>
      <c r="B192" s="244">
        <v>450</v>
      </c>
      <c r="C192" s="245">
        <f t="shared" si="12"/>
        <v>225</v>
      </c>
      <c r="D192" s="244">
        <v>22</v>
      </c>
      <c r="E192" s="245">
        <f t="shared" si="13"/>
        <v>11</v>
      </c>
      <c r="F192" s="246">
        <v>2</v>
      </c>
    </row>
    <row r="193" spans="1:6" ht="12.75">
      <c r="A193" s="243" t="s">
        <v>33</v>
      </c>
      <c r="B193" s="244">
        <v>2025</v>
      </c>
      <c r="C193" s="245">
        <f t="shared" si="12"/>
        <v>202.5</v>
      </c>
      <c r="D193" s="244">
        <v>104</v>
      </c>
      <c r="E193" s="245">
        <f t="shared" si="13"/>
        <v>10.4</v>
      </c>
      <c r="F193" s="246">
        <v>10</v>
      </c>
    </row>
    <row r="194" spans="1:6" ht="12.75">
      <c r="A194" s="243" t="s">
        <v>514</v>
      </c>
      <c r="B194" s="244">
        <v>217</v>
      </c>
      <c r="C194" s="245">
        <f t="shared" si="12"/>
        <v>217</v>
      </c>
      <c r="D194" s="244">
        <v>11</v>
      </c>
      <c r="E194" s="245">
        <f t="shared" si="13"/>
        <v>11</v>
      </c>
      <c r="F194" s="246">
        <v>1</v>
      </c>
    </row>
    <row r="195" spans="1:6" ht="12.75">
      <c r="A195" s="243" t="s">
        <v>185</v>
      </c>
      <c r="B195" s="244">
        <v>220</v>
      </c>
      <c r="C195" s="245">
        <f t="shared" si="12"/>
        <v>220</v>
      </c>
      <c r="D195" s="244">
        <v>11</v>
      </c>
      <c r="E195" s="245">
        <f t="shared" si="13"/>
        <v>11</v>
      </c>
      <c r="F195" s="246">
        <v>1</v>
      </c>
    </row>
    <row r="196" spans="1:6" s="251" customFormat="1" ht="29.25" customHeight="1">
      <c r="A196" s="247" t="s">
        <v>402</v>
      </c>
      <c r="B196" s="248">
        <f>SUM(B184:B195)</f>
        <v>5293</v>
      </c>
      <c r="C196" s="249">
        <f t="shared" si="12"/>
        <v>211.72</v>
      </c>
      <c r="D196" s="248">
        <f>SUM(D184:D195)</f>
        <v>271</v>
      </c>
      <c r="E196" s="249">
        <f t="shared" si="13"/>
        <v>10.84</v>
      </c>
      <c r="F196" s="250">
        <f>SUM(F184:F195)</f>
        <v>25</v>
      </c>
    </row>
    <row r="197" s="24" customFormat="1" ht="12.75"/>
    <row r="198" s="24" customFormat="1" ht="12.75"/>
    <row r="199" spans="1:6" s="21" customFormat="1" ht="62.25" customHeight="1">
      <c r="A199" s="216" t="s">
        <v>555</v>
      </c>
      <c r="B199" s="424" t="s">
        <v>494</v>
      </c>
      <c r="C199" s="425"/>
      <c r="D199" s="425"/>
      <c r="E199" s="425"/>
      <c r="F199" s="426"/>
    </row>
    <row r="200" spans="1:6" s="24" customFormat="1" ht="42">
      <c r="A200" s="232" t="s">
        <v>49</v>
      </c>
      <c r="B200" s="232" t="s">
        <v>200</v>
      </c>
      <c r="C200" s="232" t="s">
        <v>297</v>
      </c>
      <c r="D200" s="232" t="s">
        <v>407</v>
      </c>
      <c r="E200" s="232" t="s">
        <v>408</v>
      </c>
      <c r="F200" s="232" t="s">
        <v>409</v>
      </c>
    </row>
    <row r="201" spans="1:6" ht="24.75" customHeight="1">
      <c r="A201" s="243" t="s">
        <v>327</v>
      </c>
      <c r="B201" s="244">
        <v>197</v>
      </c>
      <c r="C201" s="245">
        <f>B201/F201</f>
        <v>197</v>
      </c>
      <c r="D201" s="244">
        <v>10</v>
      </c>
      <c r="E201" s="245">
        <f>D201/F201</f>
        <v>10</v>
      </c>
      <c r="F201" s="246">
        <v>1</v>
      </c>
    </row>
    <row r="202" spans="1:6" ht="12.75">
      <c r="A202" s="243" t="s">
        <v>326</v>
      </c>
      <c r="B202" s="244">
        <v>1529</v>
      </c>
      <c r="C202" s="245">
        <f>B202/F202</f>
        <v>191.125</v>
      </c>
      <c r="D202" s="244">
        <v>84</v>
      </c>
      <c r="E202" s="245">
        <f>D202/F202</f>
        <v>10.5</v>
      </c>
      <c r="F202" s="246">
        <v>8</v>
      </c>
    </row>
    <row r="203" spans="1:6" ht="12.75">
      <c r="A203" s="243" t="s">
        <v>325</v>
      </c>
      <c r="B203" s="274" t="s">
        <v>198</v>
      </c>
      <c r="C203" s="245">
        <v>0</v>
      </c>
      <c r="D203" s="244">
        <v>11</v>
      </c>
      <c r="E203" s="245">
        <f>D203/F203</f>
        <v>11</v>
      </c>
      <c r="F203" s="246">
        <v>1</v>
      </c>
    </row>
    <row r="204" spans="1:6" ht="12.75">
      <c r="A204" s="243" t="s">
        <v>324</v>
      </c>
      <c r="B204" s="244">
        <v>1330</v>
      </c>
      <c r="C204" s="245">
        <v>190</v>
      </c>
      <c r="D204" s="244">
        <v>80</v>
      </c>
      <c r="E204" s="245">
        <f>D204/8</f>
        <v>10</v>
      </c>
      <c r="F204" s="246">
        <v>9</v>
      </c>
    </row>
    <row r="205" spans="1:6" ht="12.75">
      <c r="A205" s="243" t="s">
        <v>323</v>
      </c>
      <c r="B205" s="274" t="s">
        <v>198</v>
      </c>
      <c r="C205" s="245">
        <v>0</v>
      </c>
      <c r="D205" s="244">
        <v>10</v>
      </c>
      <c r="E205" s="245">
        <f aca="true" t="shared" si="14" ref="E205:E211">D205/F205</f>
        <v>10</v>
      </c>
      <c r="F205" s="246">
        <v>1</v>
      </c>
    </row>
    <row r="206" spans="1:6" ht="12.75">
      <c r="A206" s="243" t="s">
        <v>322</v>
      </c>
      <c r="B206" s="244">
        <v>208</v>
      </c>
      <c r="C206" s="245">
        <f>B206/F206</f>
        <v>208</v>
      </c>
      <c r="D206" s="244">
        <v>11</v>
      </c>
      <c r="E206" s="245">
        <f t="shared" si="14"/>
        <v>11</v>
      </c>
      <c r="F206" s="246">
        <v>1</v>
      </c>
    </row>
    <row r="207" spans="1:6" ht="12.75">
      <c r="A207" s="243" t="s">
        <v>321</v>
      </c>
      <c r="B207" s="244">
        <v>209</v>
      </c>
      <c r="C207" s="245">
        <f>B207/F207</f>
        <v>209</v>
      </c>
      <c r="D207" s="244">
        <v>11</v>
      </c>
      <c r="E207" s="245">
        <f t="shared" si="14"/>
        <v>11</v>
      </c>
      <c r="F207" s="246">
        <v>1</v>
      </c>
    </row>
    <row r="208" spans="1:6" ht="12.75">
      <c r="A208" s="243" t="s">
        <v>320</v>
      </c>
      <c r="B208" s="244">
        <v>191</v>
      </c>
      <c r="C208" s="245">
        <f>B208/F208</f>
        <v>191</v>
      </c>
      <c r="D208" s="244">
        <v>10</v>
      </c>
      <c r="E208" s="245">
        <f t="shared" si="14"/>
        <v>10</v>
      </c>
      <c r="F208" s="246">
        <v>1</v>
      </c>
    </row>
    <row r="209" spans="1:6" ht="12.75">
      <c r="A209" s="243" t="s">
        <v>319</v>
      </c>
      <c r="B209" s="244">
        <v>195</v>
      </c>
      <c r="C209" s="245">
        <f>B209/F209</f>
        <v>195</v>
      </c>
      <c r="D209" s="244">
        <v>11</v>
      </c>
      <c r="E209" s="245">
        <f t="shared" si="14"/>
        <v>11</v>
      </c>
      <c r="F209" s="246">
        <v>1</v>
      </c>
    </row>
    <row r="210" spans="1:6" ht="12.75">
      <c r="A210" s="243" t="s">
        <v>318</v>
      </c>
      <c r="B210" s="244">
        <v>209</v>
      </c>
      <c r="C210" s="245">
        <f>B210/F210</f>
        <v>209</v>
      </c>
      <c r="D210" s="244">
        <v>11</v>
      </c>
      <c r="E210" s="245">
        <f t="shared" si="14"/>
        <v>11</v>
      </c>
      <c r="F210" s="246">
        <v>1</v>
      </c>
    </row>
    <row r="211" spans="1:6" s="251" customFormat="1" ht="29.25" customHeight="1">
      <c r="A211" s="247" t="s">
        <v>403</v>
      </c>
      <c r="B211" s="248">
        <f>SUM(B201:B210)</f>
        <v>4068</v>
      </c>
      <c r="C211" s="249">
        <f>B211/(F211-2)</f>
        <v>176.8695652173913</v>
      </c>
      <c r="D211" s="248">
        <f>SUM(D201:D210)</f>
        <v>249</v>
      </c>
      <c r="E211" s="249">
        <f t="shared" si="14"/>
        <v>9.96</v>
      </c>
      <c r="F211" s="250">
        <f>SUM(F201:F210)</f>
        <v>25</v>
      </c>
    </row>
    <row r="212" s="24" customFormat="1" ht="12.75">
      <c r="A212" s="13"/>
    </row>
    <row r="213" s="24" customFormat="1" ht="12.75">
      <c r="A213" s="275" t="s">
        <v>523</v>
      </c>
    </row>
    <row r="214" s="24" customFormat="1" ht="12.75">
      <c r="A214" s="13"/>
    </row>
    <row r="215" spans="1:6" s="21" customFormat="1" ht="62.25" customHeight="1">
      <c r="A215" s="216" t="s">
        <v>555</v>
      </c>
      <c r="B215" s="424" t="s">
        <v>495</v>
      </c>
      <c r="C215" s="425"/>
      <c r="D215" s="425"/>
      <c r="E215" s="425"/>
      <c r="F215" s="426"/>
    </row>
    <row r="216" spans="1:6" s="24" customFormat="1" ht="42">
      <c r="A216" s="232" t="s">
        <v>49</v>
      </c>
      <c r="B216" s="232" t="s">
        <v>200</v>
      </c>
      <c r="C216" s="232" t="s">
        <v>297</v>
      </c>
      <c r="D216" s="232" t="s">
        <v>407</v>
      </c>
      <c r="E216" s="232" t="s">
        <v>408</v>
      </c>
      <c r="F216" s="232" t="s">
        <v>409</v>
      </c>
    </row>
    <row r="217" spans="1:6" ht="12.75">
      <c r="A217" s="243" t="s">
        <v>187</v>
      </c>
      <c r="B217" s="244">
        <v>229</v>
      </c>
      <c r="C217" s="245">
        <f>B217/F217</f>
        <v>229</v>
      </c>
      <c r="D217" s="244">
        <v>11</v>
      </c>
      <c r="E217" s="245">
        <f>D217/F217</f>
        <v>11</v>
      </c>
      <c r="F217" s="246">
        <v>1</v>
      </c>
    </row>
    <row r="218" spans="1:6" ht="12.75">
      <c r="A218" s="243" t="s">
        <v>188</v>
      </c>
      <c r="B218" s="244">
        <v>237</v>
      </c>
      <c r="C218" s="245">
        <f aca="true" t="shared" si="15" ref="C218:C225">B218/F218</f>
        <v>237</v>
      </c>
      <c r="D218" s="244">
        <v>12</v>
      </c>
      <c r="E218" s="245">
        <f aca="true" t="shared" si="16" ref="E218:E225">D218/F218</f>
        <v>12</v>
      </c>
      <c r="F218" s="246">
        <v>1</v>
      </c>
    </row>
    <row r="219" spans="1:6" ht="12.75">
      <c r="A219" s="243" t="s">
        <v>190</v>
      </c>
      <c r="B219" s="244">
        <v>231</v>
      </c>
      <c r="C219" s="245">
        <f t="shared" si="15"/>
        <v>231</v>
      </c>
      <c r="D219" s="244">
        <v>12</v>
      </c>
      <c r="E219" s="245">
        <f t="shared" si="16"/>
        <v>12</v>
      </c>
      <c r="F219" s="246">
        <v>1</v>
      </c>
    </row>
    <row r="220" spans="1:6" ht="12.75">
      <c r="A220" s="243" t="s">
        <v>191</v>
      </c>
      <c r="B220" s="244">
        <v>206</v>
      </c>
      <c r="C220" s="245">
        <f t="shared" si="15"/>
        <v>206</v>
      </c>
      <c r="D220" s="244">
        <v>9</v>
      </c>
      <c r="E220" s="245">
        <f t="shared" si="16"/>
        <v>9</v>
      </c>
      <c r="F220" s="246">
        <v>1</v>
      </c>
    </row>
    <row r="221" spans="1:6" ht="12.75">
      <c r="A221" s="243" t="s">
        <v>193</v>
      </c>
      <c r="B221" s="244">
        <v>944</v>
      </c>
      <c r="C221" s="245">
        <f t="shared" si="15"/>
        <v>236</v>
      </c>
      <c r="D221" s="244">
        <v>48</v>
      </c>
      <c r="E221" s="245">
        <f t="shared" si="16"/>
        <v>12</v>
      </c>
      <c r="F221" s="246">
        <v>4</v>
      </c>
    </row>
    <row r="222" spans="1:6" ht="12.75">
      <c r="A222" s="243" t="s">
        <v>35</v>
      </c>
      <c r="B222" s="244">
        <v>2205</v>
      </c>
      <c r="C222" s="245">
        <f t="shared" si="15"/>
        <v>200.45454545454547</v>
      </c>
      <c r="D222" s="244">
        <v>116</v>
      </c>
      <c r="E222" s="245">
        <f t="shared" si="16"/>
        <v>10.545454545454545</v>
      </c>
      <c r="F222" s="246">
        <v>11</v>
      </c>
    </row>
    <row r="223" spans="1:6" ht="12.75">
      <c r="A223" s="243" t="s">
        <v>195</v>
      </c>
      <c r="B223" s="244">
        <v>210</v>
      </c>
      <c r="C223" s="245">
        <f t="shared" si="15"/>
        <v>210</v>
      </c>
      <c r="D223" s="244">
        <v>11</v>
      </c>
      <c r="E223" s="245">
        <f t="shared" si="16"/>
        <v>11</v>
      </c>
      <c r="F223" s="246">
        <v>1</v>
      </c>
    </row>
    <row r="224" spans="1:6" ht="12.75">
      <c r="A224" s="243" t="s">
        <v>196</v>
      </c>
      <c r="B224" s="244">
        <v>190</v>
      </c>
      <c r="C224" s="245">
        <f t="shared" si="15"/>
        <v>190</v>
      </c>
      <c r="D224" s="244">
        <v>10</v>
      </c>
      <c r="E224" s="245">
        <f t="shared" si="16"/>
        <v>10</v>
      </c>
      <c r="F224" s="246">
        <v>1</v>
      </c>
    </row>
    <row r="225" spans="1:6" s="251" customFormat="1" ht="29.25" customHeight="1">
      <c r="A225" s="247" t="s">
        <v>404</v>
      </c>
      <c r="B225" s="248">
        <f>SUM(B217:B224)</f>
        <v>4452</v>
      </c>
      <c r="C225" s="249">
        <f t="shared" si="15"/>
        <v>212</v>
      </c>
      <c r="D225" s="248">
        <f>SUM(D217:D224)</f>
        <v>229</v>
      </c>
      <c r="E225" s="249">
        <f t="shared" si="16"/>
        <v>10.904761904761905</v>
      </c>
      <c r="F225" s="250">
        <f>SUM(F217:F224)</f>
        <v>21</v>
      </c>
    </row>
    <row r="226" s="24" customFormat="1" ht="12.75">
      <c r="A226" s="13"/>
    </row>
    <row r="227" s="24" customFormat="1" ht="12.75"/>
  </sheetData>
  <sheetProtection password="EFAE" sheet="1" objects="1" scenarios="1"/>
  <mergeCells count="11">
    <mergeCell ref="B182:F182"/>
    <mergeCell ref="B199:F199"/>
    <mergeCell ref="B215:F215"/>
    <mergeCell ref="B51:F51"/>
    <mergeCell ref="B82:F82"/>
    <mergeCell ref="B116:F116"/>
    <mergeCell ref="B162:F162"/>
    <mergeCell ref="A15:F15"/>
    <mergeCell ref="B17:F17"/>
    <mergeCell ref="B1:F1"/>
    <mergeCell ref="B32:F32"/>
  </mergeCells>
  <printOptions/>
  <pageMargins left="0.75" right="0.75" top="1" bottom="1" header="0.5" footer="0.5"/>
  <pageSetup horizontalDpi="300" verticalDpi="300" orientation="portrait" paperSize="9" r:id="rId1"/>
  <rowBreaks count="6" manualBreakCount="6">
    <brk id="16" max="255" man="1"/>
    <brk id="50" max="255" man="1"/>
    <brk id="81" max="255" man="1"/>
    <brk id="115" max="255" man="1"/>
    <brk id="161" max="255" man="1"/>
    <brk id="19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">
      <selection activeCell="A1" sqref="A1:F123"/>
    </sheetView>
  </sheetViews>
  <sheetFormatPr defaultColWidth="9.140625" defaultRowHeight="12.75"/>
  <cols>
    <col min="1" max="1" width="19.421875" style="45" customWidth="1"/>
    <col min="2" max="2" width="13.00390625" style="45" customWidth="1"/>
    <col min="3" max="3" width="9.140625" style="45" customWidth="1"/>
    <col min="4" max="4" width="12.00390625" style="45" customWidth="1"/>
    <col min="5" max="5" width="9.140625" style="45" customWidth="1"/>
    <col min="6" max="6" width="12.8515625" style="45" customWidth="1"/>
    <col min="7" max="16384" width="9.140625" style="45" customWidth="1"/>
  </cols>
  <sheetData>
    <row r="1" spans="1:6" s="2" customFormat="1" ht="63" customHeight="1">
      <c r="A1" s="11" t="s">
        <v>81</v>
      </c>
      <c r="B1" s="476" t="s">
        <v>396</v>
      </c>
      <c r="C1" s="477"/>
      <c r="D1" s="477"/>
      <c r="E1" s="477"/>
      <c r="F1" s="478"/>
    </row>
    <row r="2" spans="1:6" ht="12.75">
      <c r="A2" s="297"/>
      <c r="B2" s="297"/>
      <c r="C2" s="297"/>
      <c r="D2" s="297"/>
      <c r="E2" s="297"/>
      <c r="F2" s="297"/>
    </row>
    <row r="3" spans="1:6" s="13" customFormat="1" ht="60.75" customHeight="1">
      <c r="A3" s="19" t="s">
        <v>410</v>
      </c>
      <c r="B3" s="20" t="s">
        <v>200</v>
      </c>
      <c r="C3" s="20" t="s">
        <v>297</v>
      </c>
      <c r="D3" s="20" t="s">
        <v>407</v>
      </c>
      <c r="E3" s="20" t="s">
        <v>408</v>
      </c>
      <c r="F3" s="20" t="s">
        <v>409</v>
      </c>
    </row>
    <row r="4" spans="1:6" s="13" customFormat="1" ht="12.75">
      <c r="A4" s="289" t="s">
        <v>27</v>
      </c>
      <c r="B4" s="252">
        <f>B22</f>
        <v>599</v>
      </c>
      <c r="C4" s="253">
        <f>C22</f>
        <v>199.66666666666666</v>
      </c>
      <c r="D4" s="252">
        <f>D22</f>
        <v>31</v>
      </c>
      <c r="E4" s="253">
        <f>E22</f>
        <v>10.333333333333334</v>
      </c>
      <c r="F4" s="254">
        <f>F22</f>
        <v>3</v>
      </c>
    </row>
    <row r="5" spans="1:6" s="13" customFormat="1" ht="12.75">
      <c r="A5" s="289" t="s">
        <v>28</v>
      </c>
      <c r="B5" s="252">
        <f>B36</f>
        <v>2359</v>
      </c>
      <c r="C5" s="253">
        <f>C36</f>
        <v>214.45454545454547</v>
      </c>
      <c r="D5" s="252">
        <f>D36</f>
        <v>114</v>
      </c>
      <c r="E5" s="253">
        <f>E36</f>
        <v>10.363636363636363</v>
      </c>
      <c r="F5" s="254">
        <f>F36</f>
        <v>11</v>
      </c>
    </row>
    <row r="6" spans="1:6" s="13" customFormat="1" ht="12.75">
      <c r="A6" s="289" t="s">
        <v>29</v>
      </c>
      <c r="B6" s="252">
        <f>B47</f>
        <v>1445</v>
      </c>
      <c r="C6" s="253">
        <f>C47</f>
        <v>206.42857142857142</v>
      </c>
      <c r="D6" s="252">
        <f>D47</f>
        <v>73</v>
      </c>
      <c r="E6" s="253">
        <f>E47</f>
        <v>10.428571428571429</v>
      </c>
      <c r="F6" s="254">
        <f>F47</f>
        <v>7</v>
      </c>
    </row>
    <row r="7" spans="1:6" s="13" customFormat="1" ht="12.75">
      <c r="A7" s="289" t="s">
        <v>30</v>
      </c>
      <c r="B7" s="252">
        <f>B61</f>
        <v>2210</v>
      </c>
      <c r="C7" s="253">
        <f>C61</f>
        <v>184.16666666666666</v>
      </c>
      <c r="D7" s="252">
        <f>D61</f>
        <v>115</v>
      </c>
      <c r="E7" s="253">
        <f>E61</f>
        <v>9.583333333333334</v>
      </c>
      <c r="F7" s="254">
        <f>F61</f>
        <v>12</v>
      </c>
    </row>
    <row r="8" spans="1:6" s="13" customFormat="1" ht="12.75">
      <c r="A8" s="289" t="s">
        <v>31</v>
      </c>
      <c r="B8" s="252">
        <f>B81</f>
        <v>3906</v>
      </c>
      <c r="C8" s="253">
        <f>C81</f>
        <v>217</v>
      </c>
      <c r="D8" s="252">
        <f>D81</f>
        <v>198</v>
      </c>
      <c r="E8" s="253">
        <f>E81</f>
        <v>11</v>
      </c>
      <c r="F8" s="254">
        <f>F81</f>
        <v>18</v>
      </c>
    </row>
    <row r="9" spans="1:6" s="13" customFormat="1" ht="12.75">
      <c r="A9" s="289" t="s">
        <v>32</v>
      </c>
      <c r="B9" s="252">
        <f>B90</f>
        <v>820</v>
      </c>
      <c r="C9" s="253">
        <f>C90</f>
        <v>205</v>
      </c>
      <c r="D9" s="252">
        <f>D90</f>
        <v>43</v>
      </c>
      <c r="E9" s="253">
        <f>E90</f>
        <v>10.75</v>
      </c>
      <c r="F9" s="254">
        <f>F90</f>
        <v>4</v>
      </c>
    </row>
    <row r="10" spans="1:6" s="13" customFormat="1" ht="12.75">
      <c r="A10" s="289" t="s">
        <v>33</v>
      </c>
      <c r="B10" s="252">
        <f>B101</f>
        <v>2648</v>
      </c>
      <c r="C10" s="253">
        <f>C101</f>
        <v>220.66666666666666</v>
      </c>
      <c r="D10" s="252">
        <f>D101</f>
        <v>133</v>
      </c>
      <c r="E10" s="253">
        <f>E101</f>
        <v>11.083333333333334</v>
      </c>
      <c r="F10" s="254">
        <f>F101</f>
        <v>12</v>
      </c>
    </row>
    <row r="11" spans="1:6" s="13" customFormat="1" ht="12.75">
      <c r="A11" s="289" t="s">
        <v>34</v>
      </c>
      <c r="B11" s="252">
        <f>B114</f>
        <v>1800</v>
      </c>
      <c r="C11" s="253">
        <f>C114</f>
        <v>200</v>
      </c>
      <c r="D11" s="252">
        <f>D114</f>
        <v>92</v>
      </c>
      <c r="E11" s="253">
        <f>E114</f>
        <v>10.222222222222221</v>
      </c>
      <c r="F11" s="254">
        <f>F114</f>
        <v>9</v>
      </c>
    </row>
    <row r="12" spans="1:6" s="13" customFormat="1" ht="12.75">
      <c r="A12" s="289" t="s">
        <v>35</v>
      </c>
      <c r="B12" s="252">
        <f>B123</f>
        <v>874</v>
      </c>
      <c r="C12" s="253">
        <f>C123</f>
        <v>218.5</v>
      </c>
      <c r="D12" s="252">
        <f>D123</f>
        <v>44</v>
      </c>
      <c r="E12" s="253">
        <f>E123</f>
        <v>11</v>
      </c>
      <c r="F12" s="254">
        <f>F123</f>
        <v>4</v>
      </c>
    </row>
    <row r="13" spans="1:6" s="13" customFormat="1" ht="24.75" customHeight="1">
      <c r="A13" s="19" t="s">
        <v>36</v>
      </c>
      <c r="B13" s="89">
        <f>SUM(B4:B12)</f>
        <v>16661</v>
      </c>
      <c r="C13" s="89">
        <f>B13/F13</f>
        <v>208.2625</v>
      </c>
      <c r="D13" s="89">
        <f>SUM(D4:D12)</f>
        <v>843</v>
      </c>
      <c r="E13" s="89">
        <f>D13/F13</f>
        <v>10.5375</v>
      </c>
      <c r="F13" s="89">
        <f>SUM(F4:F12)</f>
        <v>80</v>
      </c>
    </row>
    <row r="14" spans="1:6" ht="12.75">
      <c r="A14" s="297"/>
      <c r="B14" s="297"/>
      <c r="C14" s="297"/>
      <c r="D14" s="297"/>
      <c r="E14" s="297"/>
      <c r="F14" s="297"/>
    </row>
    <row r="15" spans="1:6" s="22" customFormat="1" ht="33" customHeight="1">
      <c r="A15" s="440" t="s">
        <v>411</v>
      </c>
      <c r="B15" s="440"/>
      <c r="C15" s="440"/>
      <c r="D15" s="440"/>
      <c r="E15" s="440"/>
      <c r="F15" s="440"/>
    </row>
    <row r="17" spans="1:6" s="21" customFormat="1" ht="63" customHeight="1">
      <c r="A17" s="216" t="s">
        <v>81</v>
      </c>
      <c r="B17" s="479" t="s">
        <v>397</v>
      </c>
      <c r="C17" s="480"/>
      <c r="D17" s="480"/>
      <c r="E17" s="480"/>
      <c r="F17" s="481"/>
    </row>
    <row r="18" spans="1:6" ht="42">
      <c r="A18" s="232" t="s">
        <v>49</v>
      </c>
      <c r="B18" s="232" t="s">
        <v>200</v>
      </c>
      <c r="C18" s="232" t="s">
        <v>297</v>
      </c>
      <c r="D18" s="232" t="s">
        <v>407</v>
      </c>
      <c r="E18" s="232" t="s">
        <v>408</v>
      </c>
      <c r="F18" s="232" t="s">
        <v>409</v>
      </c>
    </row>
    <row r="19" spans="1:6" ht="12.75">
      <c r="A19" s="243" t="s">
        <v>27</v>
      </c>
      <c r="B19" s="244">
        <v>188</v>
      </c>
      <c r="C19" s="245">
        <f>B19/F19</f>
        <v>188</v>
      </c>
      <c r="D19" s="244">
        <v>10</v>
      </c>
      <c r="E19" s="245">
        <f>D19/F19</f>
        <v>10</v>
      </c>
      <c r="F19" s="246">
        <v>1</v>
      </c>
    </row>
    <row r="20" spans="1:6" ht="12.75">
      <c r="A20" s="242" t="s">
        <v>436</v>
      </c>
      <c r="B20" s="239">
        <v>215</v>
      </c>
      <c r="C20" s="240">
        <f>B20/F20</f>
        <v>215</v>
      </c>
      <c r="D20" s="239">
        <v>11</v>
      </c>
      <c r="E20" s="240">
        <f>D20/F20</f>
        <v>11</v>
      </c>
      <c r="F20" s="241">
        <v>1</v>
      </c>
    </row>
    <row r="21" spans="1:6" ht="12.75">
      <c r="A21" s="243" t="s">
        <v>439</v>
      </c>
      <c r="B21" s="244">
        <v>196</v>
      </c>
      <c r="C21" s="245">
        <f>B21/F21</f>
        <v>196</v>
      </c>
      <c r="D21" s="244">
        <v>10</v>
      </c>
      <c r="E21" s="245">
        <f>D21/F21</f>
        <v>10</v>
      </c>
      <c r="F21" s="246">
        <v>1</v>
      </c>
    </row>
    <row r="22" spans="1:6" s="251" customFormat="1" ht="26.25" customHeight="1">
      <c r="A22" s="247" t="s">
        <v>441</v>
      </c>
      <c r="B22" s="248">
        <f>SUM(B19:B21)</f>
        <v>599</v>
      </c>
      <c r="C22" s="249">
        <f>B22/F22</f>
        <v>199.66666666666666</v>
      </c>
      <c r="D22" s="248">
        <f>SUM(D19:D21)</f>
        <v>31</v>
      </c>
      <c r="E22" s="249">
        <f>D22/F22</f>
        <v>10.333333333333334</v>
      </c>
      <c r="F22" s="250">
        <f>SUM(F19:F21)</f>
        <v>3</v>
      </c>
    </row>
    <row r="26" spans="1:6" s="21" customFormat="1" ht="63" customHeight="1">
      <c r="A26" s="216" t="s">
        <v>81</v>
      </c>
      <c r="B26" s="479" t="s">
        <v>563</v>
      </c>
      <c r="C26" s="480"/>
      <c r="D26" s="480"/>
      <c r="E26" s="480"/>
      <c r="F26" s="481"/>
    </row>
    <row r="27" spans="1:6" ht="42">
      <c r="A27" s="232" t="s">
        <v>49</v>
      </c>
      <c r="B27" s="232" t="s">
        <v>200</v>
      </c>
      <c r="C27" s="232" t="s">
        <v>297</v>
      </c>
      <c r="D27" s="232" t="s">
        <v>407</v>
      </c>
      <c r="E27" s="232" t="s">
        <v>408</v>
      </c>
      <c r="F27" s="232" t="s">
        <v>409</v>
      </c>
    </row>
    <row r="28" spans="1:6" ht="12.75">
      <c r="A28" s="242" t="s">
        <v>446</v>
      </c>
      <c r="B28" s="239">
        <v>200</v>
      </c>
      <c r="C28" s="240">
        <f>B28/F28</f>
        <v>200</v>
      </c>
      <c r="D28" s="239">
        <v>10</v>
      </c>
      <c r="E28" s="240">
        <f>D28/F28</f>
        <v>10</v>
      </c>
      <c r="F28" s="241">
        <v>1</v>
      </c>
    </row>
    <row r="29" spans="1:6" ht="12.75">
      <c r="A29" s="242" t="s">
        <v>448</v>
      </c>
      <c r="B29" s="239">
        <v>220</v>
      </c>
      <c r="C29" s="240">
        <f aca="true" t="shared" si="0" ref="C29:C36">B29/F29</f>
        <v>220</v>
      </c>
      <c r="D29" s="239">
        <v>11</v>
      </c>
      <c r="E29" s="240">
        <f aca="true" t="shared" si="1" ref="E29:E36">D29/F29</f>
        <v>11</v>
      </c>
      <c r="F29" s="241">
        <v>1</v>
      </c>
    </row>
    <row r="30" spans="1:6" ht="12.75">
      <c r="A30" s="242" t="s">
        <v>451</v>
      </c>
      <c r="B30" s="239">
        <v>230</v>
      </c>
      <c r="C30" s="240">
        <f t="shared" si="0"/>
        <v>230</v>
      </c>
      <c r="D30" s="239">
        <v>11</v>
      </c>
      <c r="E30" s="240">
        <f t="shared" si="1"/>
        <v>11</v>
      </c>
      <c r="F30" s="241">
        <v>1</v>
      </c>
    </row>
    <row r="31" spans="1:6" ht="12.75">
      <c r="A31" s="242" t="s">
        <v>452</v>
      </c>
      <c r="B31" s="239">
        <v>210</v>
      </c>
      <c r="C31" s="240">
        <f t="shared" si="0"/>
        <v>210</v>
      </c>
      <c r="D31" s="239">
        <v>11</v>
      </c>
      <c r="E31" s="240">
        <f t="shared" si="1"/>
        <v>11</v>
      </c>
      <c r="F31" s="241">
        <v>1</v>
      </c>
    </row>
    <row r="32" spans="1:6" ht="12.75">
      <c r="A32" s="242" t="s">
        <v>454</v>
      </c>
      <c r="B32" s="239">
        <v>235</v>
      </c>
      <c r="C32" s="240">
        <f t="shared" si="0"/>
        <v>235</v>
      </c>
      <c r="D32" s="239">
        <v>10</v>
      </c>
      <c r="E32" s="240">
        <f t="shared" si="1"/>
        <v>10</v>
      </c>
      <c r="F32" s="241">
        <v>1</v>
      </c>
    </row>
    <row r="33" spans="1:6" ht="12.75">
      <c r="A33" s="242" t="s">
        <v>28</v>
      </c>
      <c r="B33" s="239">
        <v>820</v>
      </c>
      <c r="C33" s="240">
        <f t="shared" si="0"/>
        <v>205</v>
      </c>
      <c r="D33" s="239">
        <v>41</v>
      </c>
      <c r="E33" s="240">
        <f t="shared" si="1"/>
        <v>10.25</v>
      </c>
      <c r="F33" s="241">
        <v>4</v>
      </c>
    </row>
    <row r="34" spans="1:6" ht="12.75">
      <c r="A34" s="242" t="s">
        <v>456</v>
      </c>
      <c r="B34" s="239">
        <v>224</v>
      </c>
      <c r="C34" s="240">
        <f t="shared" si="0"/>
        <v>224</v>
      </c>
      <c r="D34" s="239">
        <v>10</v>
      </c>
      <c r="E34" s="240">
        <f t="shared" si="1"/>
        <v>10</v>
      </c>
      <c r="F34" s="241">
        <v>1</v>
      </c>
    </row>
    <row r="35" spans="1:6" ht="12.75">
      <c r="A35" s="242" t="s">
        <v>458</v>
      </c>
      <c r="B35" s="239">
        <v>220</v>
      </c>
      <c r="C35" s="240">
        <f t="shared" si="0"/>
        <v>220</v>
      </c>
      <c r="D35" s="239">
        <v>10</v>
      </c>
      <c r="E35" s="240">
        <f t="shared" si="1"/>
        <v>10</v>
      </c>
      <c r="F35" s="241">
        <v>1</v>
      </c>
    </row>
    <row r="36" spans="1:6" s="251" customFormat="1" ht="26.25" customHeight="1">
      <c r="A36" s="247" t="s">
        <v>51</v>
      </c>
      <c r="B36" s="248">
        <f>SUM(B28:B35)</f>
        <v>2359</v>
      </c>
      <c r="C36" s="249">
        <f t="shared" si="0"/>
        <v>214.45454545454547</v>
      </c>
      <c r="D36" s="248">
        <f>SUM(D28:D35)</f>
        <v>114</v>
      </c>
      <c r="E36" s="249">
        <f t="shared" si="1"/>
        <v>10.363636363636363</v>
      </c>
      <c r="F36" s="250">
        <f>SUM(F28:F35)</f>
        <v>11</v>
      </c>
    </row>
    <row r="39" spans="1:6" s="21" customFormat="1" ht="63" customHeight="1">
      <c r="A39" s="216" t="s">
        <v>81</v>
      </c>
      <c r="B39" s="479" t="s">
        <v>564</v>
      </c>
      <c r="C39" s="480"/>
      <c r="D39" s="480"/>
      <c r="E39" s="480"/>
      <c r="F39" s="481"/>
    </row>
    <row r="40" spans="1:6" ht="42">
      <c r="A40" s="232" t="s">
        <v>49</v>
      </c>
      <c r="B40" s="232" t="s">
        <v>200</v>
      </c>
      <c r="C40" s="232" t="s">
        <v>297</v>
      </c>
      <c r="D40" s="232" t="s">
        <v>407</v>
      </c>
      <c r="E40" s="232" t="s">
        <v>408</v>
      </c>
      <c r="F40" s="232" t="s">
        <v>409</v>
      </c>
    </row>
    <row r="41" spans="1:6" ht="12.75">
      <c r="A41" s="242" t="s">
        <v>462</v>
      </c>
      <c r="B41" s="239">
        <v>195</v>
      </c>
      <c r="C41" s="240">
        <f>B41/F41</f>
        <v>195</v>
      </c>
      <c r="D41" s="239">
        <v>10</v>
      </c>
      <c r="E41" s="240">
        <f>D41/F41</f>
        <v>10</v>
      </c>
      <c r="F41" s="241">
        <v>1</v>
      </c>
    </row>
    <row r="42" spans="1:6" ht="12.75">
      <c r="A42" s="242" t="s">
        <v>129</v>
      </c>
      <c r="B42" s="239">
        <v>400</v>
      </c>
      <c r="C42" s="240">
        <f aca="true" t="shared" si="2" ref="C42:C47">B42/F42</f>
        <v>200</v>
      </c>
      <c r="D42" s="239">
        <v>20</v>
      </c>
      <c r="E42" s="240">
        <f aca="true" t="shared" si="3" ref="E42:E47">D42/F42</f>
        <v>10</v>
      </c>
      <c r="F42" s="241">
        <v>2</v>
      </c>
    </row>
    <row r="43" spans="1:6" ht="12.75">
      <c r="A43" s="242" t="s">
        <v>131</v>
      </c>
      <c r="B43" s="239">
        <v>220</v>
      </c>
      <c r="C43" s="240">
        <f t="shared" si="2"/>
        <v>220</v>
      </c>
      <c r="D43" s="239">
        <v>11</v>
      </c>
      <c r="E43" s="240">
        <f t="shared" si="3"/>
        <v>11</v>
      </c>
      <c r="F43" s="241">
        <v>1</v>
      </c>
    </row>
    <row r="44" spans="1:6" ht="12.75">
      <c r="A44" s="242" t="s">
        <v>139</v>
      </c>
      <c r="B44" s="239">
        <v>200</v>
      </c>
      <c r="C44" s="240">
        <f t="shared" si="2"/>
        <v>200</v>
      </c>
      <c r="D44" s="239">
        <v>10</v>
      </c>
      <c r="E44" s="240">
        <f t="shared" si="3"/>
        <v>10</v>
      </c>
      <c r="F44" s="241">
        <v>1</v>
      </c>
    </row>
    <row r="45" spans="1:6" ht="12.75">
      <c r="A45" s="242" t="s">
        <v>141</v>
      </c>
      <c r="B45" s="239">
        <v>215</v>
      </c>
      <c r="C45" s="240">
        <f t="shared" si="2"/>
        <v>215</v>
      </c>
      <c r="D45" s="239">
        <v>11</v>
      </c>
      <c r="E45" s="240">
        <f t="shared" si="3"/>
        <v>11</v>
      </c>
      <c r="F45" s="241">
        <v>1</v>
      </c>
    </row>
    <row r="46" spans="1:6" ht="12.75">
      <c r="A46" s="242" t="s">
        <v>142</v>
      </c>
      <c r="B46" s="239">
        <v>215</v>
      </c>
      <c r="C46" s="240">
        <f t="shared" si="2"/>
        <v>215</v>
      </c>
      <c r="D46" s="239">
        <v>11</v>
      </c>
      <c r="E46" s="240">
        <f t="shared" si="3"/>
        <v>11</v>
      </c>
      <c r="F46" s="241">
        <v>1</v>
      </c>
    </row>
    <row r="47" spans="1:6" s="251" customFormat="1" ht="26.25" customHeight="1">
      <c r="A47" s="247" t="s">
        <v>467</v>
      </c>
      <c r="B47" s="248">
        <f>SUM(B41:B46)</f>
        <v>1445</v>
      </c>
      <c r="C47" s="249">
        <f t="shared" si="2"/>
        <v>206.42857142857142</v>
      </c>
      <c r="D47" s="248">
        <f>SUM(D41:D46)</f>
        <v>73</v>
      </c>
      <c r="E47" s="249">
        <f t="shared" si="3"/>
        <v>10.428571428571429</v>
      </c>
      <c r="F47" s="250">
        <f>SUM(F41:F46)</f>
        <v>7</v>
      </c>
    </row>
    <row r="48" ht="12.75">
      <c r="G48"/>
    </row>
    <row r="49" ht="12.75">
      <c r="G49"/>
    </row>
    <row r="50" spans="1:6" s="21" customFormat="1" ht="63" customHeight="1">
      <c r="A50" s="216" t="s">
        <v>81</v>
      </c>
      <c r="B50" s="479" t="s">
        <v>565</v>
      </c>
      <c r="C50" s="480"/>
      <c r="D50" s="480"/>
      <c r="E50" s="480"/>
      <c r="F50" s="481"/>
    </row>
    <row r="51" spans="1:6" ht="42">
      <c r="A51" s="232" t="s">
        <v>49</v>
      </c>
      <c r="B51" s="232" t="s">
        <v>200</v>
      </c>
      <c r="C51" s="232" t="s">
        <v>297</v>
      </c>
      <c r="D51" s="232" t="s">
        <v>407</v>
      </c>
      <c r="E51" s="232" t="s">
        <v>408</v>
      </c>
      <c r="F51" s="232" t="s">
        <v>409</v>
      </c>
    </row>
    <row r="52" spans="1:6" ht="12.75">
      <c r="A52" s="242" t="s">
        <v>149</v>
      </c>
      <c r="B52" s="239">
        <v>198</v>
      </c>
      <c r="C52" s="240">
        <f>B52/F52</f>
        <v>198</v>
      </c>
      <c r="D52" s="239">
        <v>10</v>
      </c>
      <c r="E52" s="240">
        <f>D52/F52</f>
        <v>10</v>
      </c>
      <c r="F52" s="241">
        <v>1</v>
      </c>
    </row>
    <row r="53" spans="1:6" ht="12.75">
      <c r="A53" s="242" t="s">
        <v>152</v>
      </c>
      <c r="B53" s="239">
        <v>53</v>
      </c>
      <c r="C53" s="240">
        <f aca="true" t="shared" si="4" ref="C53:C61">B53/F53</f>
        <v>53</v>
      </c>
      <c r="D53" s="239">
        <v>3</v>
      </c>
      <c r="E53" s="240">
        <f aca="true" t="shared" si="5" ref="E53:E61">D53/F53</f>
        <v>3</v>
      </c>
      <c r="F53" s="241">
        <v>1</v>
      </c>
    </row>
    <row r="54" spans="1:6" ht="12.75">
      <c r="A54" s="242" t="s">
        <v>160</v>
      </c>
      <c r="B54" s="239">
        <v>788</v>
      </c>
      <c r="C54" s="240">
        <f t="shared" si="4"/>
        <v>197</v>
      </c>
      <c r="D54" s="239">
        <v>40</v>
      </c>
      <c r="E54" s="240">
        <f t="shared" si="5"/>
        <v>10</v>
      </c>
      <c r="F54" s="241">
        <v>4</v>
      </c>
    </row>
    <row r="55" spans="1:6" ht="12.75">
      <c r="A55" s="242" t="s">
        <v>163</v>
      </c>
      <c r="B55" s="239">
        <v>197</v>
      </c>
      <c r="C55" s="240">
        <f t="shared" si="4"/>
        <v>197</v>
      </c>
      <c r="D55" s="239">
        <v>10</v>
      </c>
      <c r="E55" s="240">
        <f t="shared" si="5"/>
        <v>10</v>
      </c>
      <c r="F55" s="241">
        <v>1</v>
      </c>
    </row>
    <row r="56" spans="1:6" ht="12.75">
      <c r="A56" s="242" t="s">
        <v>166</v>
      </c>
      <c r="B56" s="239">
        <v>194</v>
      </c>
      <c r="C56" s="240">
        <f t="shared" si="4"/>
        <v>194</v>
      </c>
      <c r="D56" s="239">
        <v>10</v>
      </c>
      <c r="E56" s="240">
        <f t="shared" si="5"/>
        <v>10</v>
      </c>
      <c r="F56" s="241">
        <v>1</v>
      </c>
    </row>
    <row r="57" spans="1:6" ht="12.75">
      <c r="A57" s="242" t="s">
        <v>30</v>
      </c>
      <c r="B57" s="239">
        <v>195</v>
      </c>
      <c r="C57" s="240">
        <f t="shared" si="4"/>
        <v>195</v>
      </c>
      <c r="D57" s="239">
        <v>10</v>
      </c>
      <c r="E57" s="240">
        <f t="shared" si="5"/>
        <v>10</v>
      </c>
      <c r="F57" s="241">
        <v>1</v>
      </c>
    </row>
    <row r="58" spans="1:6" ht="12.75">
      <c r="A58" s="242" t="s">
        <v>167</v>
      </c>
      <c r="B58" s="239">
        <v>221</v>
      </c>
      <c r="C58" s="240">
        <f t="shared" si="4"/>
        <v>221</v>
      </c>
      <c r="D58" s="239">
        <v>11</v>
      </c>
      <c r="E58" s="240">
        <f t="shared" si="5"/>
        <v>11</v>
      </c>
      <c r="F58" s="241">
        <v>1</v>
      </c>
    </row>
    <row r="59" spans="1:6" ht="12.75">
      <c r="A59" s="242" t="s">
        <v>169</v>
      </c>
      <c r="B59" s="239">
        <v>171</v>
      </c>
      <c r="C59" s="240">
        <f t="shared" si="4"/>
        <v>171</v>
      </c>
      <c r="D59" s="239">
        <v>11</v>
      </c>
      <c r="E59" s="240">
        <f t="shared" si="5"/>
        <v>11</v>
      </c>
      <c r="F59" s="241">
        <v>1</v>
      </c>
    </row>
    <row r="60" spans="1:6" ht="12.75">
      <c r="A60" s="242" t="s">
        <v>177</v>
      </c>
      <c r="B60" s="239">
        <v>193</v>
      </c>
      <c r="C60" s="240">
        <f t="shared" si="4"/>
        <v>193</v>
      </c>
      <c r="D60" s="239">
        <v>10</v>
      </c>
      <c r="E60" s="240">
        <f t="shared" si="5"/>
        <v>10</v>
      </c>
      <c r="F60" s="241">
        <v>1</v>
      </c>
    </row>
    <row r="61" spans="1:6" s="251" customFormat="1" ht="26.25" customHeight="1">
      <c r="A61" s="247" t="s">
        <v>468</v>
      </c>
      <c r="B61" s="248">
        <f>SUM(B52:B60)</f>
        <v>2210</v>
      </c>
      <c r="C61" s="249">
        <f t="shared" si="4"/>
        <v>184.16666666666666</v>
      </c>
      <c r="D61" s="248">
        <f>SUM(D52:D60)</f>
        <v>115</v>
      </c>
      <c r="E61" s="249">
        <f t="shared" si="5"/>
        <v>9.583333333333334</v>
      </c>
      <c r="F61" s="250">
        <f>SUM(F52:F60)</f>
        <v>12</v>
      </c>
    </row>
    <row r="62" ht="12.75">
      <c r="G62"/>
    </row>
    <row r="63" ht="12.75">
      <c r="G63"/>
    </row>
    <row r="64" spans="1:6" s="21" customFormat="1" ht="63" customHeight="1">
      <c r="A64" s="216" t="s">
        <v>81</v>
      </c>
      <c r="B64" s="479" t="s">
        <v>566</v>
      </c>
      <c r="C64" s="480"/>
      <c r="D64" s="480"/>
      <c r="E64" s="480"/>
      <c r="F64" s="481"/>
    </row>
    <row r="65" spans="1:6" s="99" customFormat="1" ht="42">
      <c r="A65" s="232" t="s">
        <v>49</v>
      </c>
      <c r="B65" s="232" t="s">
        <v>200</v>
      </c>
      <c r="C65" s="232" t="s">
        <v>297</v>
      </c>
      <c r="D65" s="232" t="s">
        <v>407</v>
      </c>
      <c r="E65" s="232" t="s">
        <v>408</v>
      </c>
      <c r="F65" s="232" t="s">
        <v>409</v>
      </c>
    </row>
    <row r="66" spans="1:6" ht="12.75">
      <c r="A66" s="242" t="s">
        <v>288</v>
      </c>
      <c r="B66" s="239">
        <v>210</v>
      </c>
      <c r="C66" s="240">
        <f>B66/F66</f>
        <v>210</v>
      </c>
      <c r="D66" s="239">
        <v>11</v>
      </c>
      <c r="E66" s="240">
        <f>D66/F66</f>
        <v>11</v>
      </c>
      <c r="F66" s="241">
        <v>1</v>
      </c>
    </row>
    <row r="67" spans="1:6" ht="12.75">
      <c r="A67" s="242" t="s">
        <v>31</v>
      </c>
      <c r="B67" s="239">
        <v>246</v>
      </c>
      <c r="C67" s="240">
        <f aca="true" t="shared" si="6" ref="C67:C81">B67/F67</f>
        <v>246</v>
      </c>
      <c r="D67" s="239">
        <v>11</v>
      </c>
      <c r="E67" s="240">
        <f aca="true" t="shared" si="7" ref="E67:E81">D67/F67</f>
        <v>11</v>
      </c>
      <c r="F67" s="241">
        <v>1</v>
      </c>
    </row>
    <row r="68" spans="1:6" ht="12.75">
      <c r="A68" s="242" t="s">
        <v>282</v>
      </c>
      <c r="B68" s="239">
        <v>216</v>
      </c>
      <c r="C68" s="240">
        <f t="shared" si="6"/>
        <v>216</v>
      </c>
      <c r="D68" s="239">
        <v>11</v>
      </c>
      <c r="E68" s="240">
        <f t="shared" si="7"/>
        <v>11</v>
      </c>
      <c r="F68" s="241">
        <v>1</v>
      </c>
    </row>
    <row r="69" spans="1:6" ht="12.75">
      <c r="A69" s="242" t="s">
        <v>281</v>
      </c>
      <c r="B69" s="239">
        <v>428</v>
      </c>
      <c r="C69" s="240">
        <f t="shared" si="6"/>
        <v>214</v>
      </c>
      <c r="D69" s="239">
        <v>22</v>
      </c>
      <c r="E69" s="240">
        <f t="shared" si="7"/>
        <v>11</v>
      </c>
      <c r="F69" s="241">
        <v>2</v>
      </c>
    </row>
    <row r="70" spans="1:6" ht="12.75">
      <c r="A70" s="242" t="s">
        <v>293</v>
      </c>
      <c r="B70" s="239">
        <v>206</v>
      </c>
      <c r="C70" s="240">
        <f t="shared" si="6"/>
        <v>206</v>
      </c>
      <c r="D70" s="239">
        <v>11</v>
      </c>
      <c r="E70" s="240">
        <f t="shared" si="7"/>
        <v>11</v>
      </c>
      <c r="F70" s="241">
        <v>1</v>
      </c>
    </row>
    <row r="71" spans="1:6" ht="12.75">
      <c r="A71" s="242" t="s">
        <v>180</v>
      </c>
      <c r="B71" s="239">
        <v>195</v>
      </c>
      <c r="C71" s="240">
        <f t="shared" si="6"/>
        <v>195</v>
      </c>
      <c r="D71" s="239">
        <v>10</v>
      </c>
      <c r="E71" s="240">
        <f t="shared" si="7"/>
        <v>10</v>
      </c>
      <c r="F71" s="241">
        <v>1</v>
      </c>
    </row>
    <row r="72" spans="1:6" ht="12.75">
      <c r="A72" s="242" t="s">
        <v>292</v>
      </c>
      <c r="B72" s="239">
        <v>252</v>
      </c>
      <c r="C72" s="240">
        <f t="shared" si="6"/>
        <v>252</v>
      </c>
      <c r="D72" s="239">
        <v>12</v>
      </c>
      <c r="E72" s="240">
        <f t="shared" si="7"/>
        <v>12</v>
      </c>
      <c r="F72" s="241">
        <v>1</v>
      </c>
    </row>
    <row r="73" spans="1:6" ht="12.75">
      <c r="A73" s="242" t="s">
        <v>275</v>
      </c>
      <c r="B73" s="239">
        <v>215</v>
      </c>
      <c r="C73" s="240">
        <f t="shared" si="6"/>
        <v>215</v>
      </c>
      <c r="D73" s="239">
        <v>11</v>
      </c>
      <c r="E73" s="240">
        <f t="shared" si="7"/>
        <v>11</v>
      </c>
      <c r="F73" s="241">
        <v>1</v>
      </c>
    </row>
    <row r="74" spans="1:6" ht="12.75">
      <c r="A74" s="242" t="s">
        <v>291</v>
      </c>
      <c r="B74" s="239">
        <v>200</v>
      </c>
      <c r="C74" s="240">
        <f t="shared" si="6"/>
        <v>200</v>
      </c>
      <c r="D74" s="239">
        <v>11</v>
      </c>
      <c r="E74" s="240">
        <f t="shared" si="7"/>
        <v>11</v>
      </c>
      <c r="F74" s="241">
        <v>1</v>
      </c>
    </row>
    <row r="75" spans="1:6" ht="12.75">
      <c r="A75" s="242" t="s">
        <v>269</v>
      </c>
      <c r="B75" s="239">
        <v>216</v>
      </c>
      <c r="C75" s="240">
        <f t="shared" si="6"/>
        <v>216</v>
      </c>
      <c r="D75" s="239">
        <v>11</v>
      </c>
      <c r="E75" s="240">
        <f t="shared" si="7"/>
        <v>11</v>
      </c>
      <c r="F75" s="241">
        <v>1</v>
      </c>
    </row>
    <row r="76" spans="1:6" ht="12.75">
      <c r="A76" s="242" t="s">
        <v>290</v>
      </c>
      <c r="B76" s="239">
        <v>220</v>
      </c>
      <c r="C76" s="240">
        <f t="shared" si="6"/>
        <v>220</v>
      </c>
      <c r="D76" s="239">
        <v>11</v>
      </c>
      <c r="E76" s="240">
        <f t="shared" si="7"/>
        <v>11</v>
      </c>
      <c r="F76" s="241">
        <v>1</v>
      </c>
    </row>
    <row r="77" spans="1:6" ht="12.75">
      <c r="A77" s="242" t="s">
        <v>289</v>
      </c>
      <c r="B77" s="239">
        <v>230</v>
      </c>
      <c r="C77" s="240">
        <f t="shared" si="6"/>
        <v>230</v>
      </c>
      <c r="D77" s="239">
        <v>11</v>
      </c>
      <c r="E77" s="240">
        <f t="shared" si="7"/>
        <v>11</v>
      </c>
      <c r="F77" s="241">
        <v>1</v>
      </c>
    </row>
    <row r="78" spans="1:6" ht="12.75">
      <c r="A78" s="242" t="s">
        <v>263</v>
      </c>
      <c r="B78" s="239">
        <v>217</v>
      </c>
      <c r="C78" s="240">
        <f t="shared" si="6"/>
        <v>217</v>
      </c>
      <c r="D78" s="239">
        <v>11</v>
      </c>
      <c r="E78" s="240">
        <f t="shared" si="7"/>
        <v>11</v>
      </c>
      <c r="F78" s="241">
        <v>1</v>
      </c>
    </row>
    <row r="79" spans="1:6" ht="12.75">
      <c r="A79" s="242" t="s">
        <v>262</v>
      </c>
      <c r="B79" s="239">
        <v>645</v>
      </c>
      <c r="C79" s="240">
        <f t="shared" si="6"/>
        <v>215</v>
      </c>
      <c r="D79" s="239">
        <v>33</v>
      </c>
      <c r="E79" s="240">
        <f t="shared" si="7"/>
        <v>11</v>
      </c>
      <c r="F79" s="241">
        <v>3</v>
      </c>
    </row>
    <row r="80" spans="1:6" ht="12.75">
      <c r="A80" s="242" t="s">
        <v>254</v>
      </c>
      <c r="B80" s="239">
        <v>210</v>
      </c>
      <c r="C80" s="240">
        <f t="shared" si="6"/>
        <v>210</v>
      </c>
      <c r="D80" s="239">
        <v>11</v>
      </c>
      <c r="E80" s="240">
        <f t="shared" si="7"/>
        <v>11</v>
      </c>
      <c r="F80" s="241">
        <v>1</v>
      </c>
    </row>
    <row r="81" spans="1:6" s="251" customFormat="1" ht="26.25" customHeight="1">
      <c r="A81" s="247" t="s">
        <v>469</v>
      </c>
      <c r="B81" s="248">
        <f>SUM(B66:B80)</f>
        <v>3906</v>
      </c>
      <c r="C81" s="249">
        <f t="shared" si="6"/>
        <v>217</v>
      </c>
      <c r="D81" s="248">
        <f>SUM(D66:D80)</f>
        <v>198</v>
      </c>
      <c r="E81" s="249">
        <f t="shared" si="7"/>
        <v>11</v>
      </c>
      <c r="F81" s="250">
        <f>SUM(F66:F80)</f>
        <v>18</v>
      </c>
    </row>
    <row r="84" spans="1:6" s="21" customFormat="1" ht="63" customHeight="1">
      <c r="A84" s="216" t="s">
        <v>81</v>
      </c>
      <c r="B84" s="479" t="s">
        <v>235</v>
      </c>
      <c r="C84" s="480"/>
      <c r="D84" s="480"/>
      <c r="E84" s="480"/>
      <c r="F84" s="481"/>
    </row>
    <row r="85" spans="1:6" s="24" customFormat="1" ht="42">
      <c r="A85" s="232" t="s">
        <v>49</v>
      </c>
      <c r="B85" s="232" t="s">
        <v>200</v>
      </c>
      <c r="C85" s="232" t="s">
        <v>297</v>
      </c>
      <c r="D85" s="232" t="s">
        <v>407</v>
      </c>
      <c r="E85" s="232" t="s">
        <v>408</v>
      </c>
      <c r="F85" s="232" t="s">
        <v>409</v>
      </c>
    </row>
    <row r="86" spans="1:6" ht="12.75">
      <c r="A86" s="242" t="s">
        <v>341</v>
      </c>
      <c r="B86" s="239">
        <v>202</v>
      </c>
      <c r="C86" s="240">
        <f>B86/F86</f>
        <v>202</v>
      </c>
      <c r="D86" s="239">
        <v>11</v>
      </c>
      <c r="E86" s="240">
        <f>D86/F86</f>
        <v>11</v>
      </c>
      <c r="F86" s="241">
        <v>1</v>
      </c>
    </row>
    <row r="87" spans="1:6" ht="12.75">
      <c r="A87" s="242" t="s">
        <v>503</v>
      </c>
      <c r="B87" s="239">
        <v>190</v>
      </c>
      <c r="C87" s="240">
        <f>B87/F87</f>
        <v>190</v>
      </c>
      <c r="D87" s="239">
        <v>10</v>
      </c>
      <c r="E87" s="240">
        <f>D87/F87</f>
        <v>10</v>
      </c>
      <c r="F87" s="241">
        <v>1</v>
      </c>
    </row>
    <row r="88" spans="1:6" ht="12.75">
      <c r="A88" s="242" t="s">
        <v>504</v>
      </c>
      <c r="B88" s="239">
        <v>216</v>
      </c>
      <c r="C88" s="240">
        <f>B88/F88</f>
        <v>216</v>
      </c>
      <c r="D88" s="239">
        <v>11</v>
      </c>
      <c r="E88" s="240">
        <f>D88/F88</f>
        <v>11</v>
      </c>
      <c r="F88" s="241">
        <v>1</v>
      </c>
    </row>
    <row r="89" spans="1:6" ht="12.75">
      <c r="A89" s="242" t="s">
        <v>505</v>
      </c>
      <c r="B89" s="239">
        <v>212</v>
      </c>
      <c r="C89" s="240">
        <f>B89/F89</f>
        <v>212</v>
      </c>
      <c r="D89" s="239">
        <v>11</v>
      </c>
      <c r="E89" s="240">
        <f>D89/F89</f>
        <v>11</v>
      </c>
      <c r="F89" s="241">
        <v>1</v>
      </c>
    </row>
    <row r="90" spans="1:6" s="251" customFormat="1" ht="26.25" customHeight="1">
      <c r="A90" s="247" t="s">
        <v>470</v>
      </c>
      <c r="B90" s="248">
        <f>SUM(B86:B89)</f>
        <v>820</v>
      </c>
      <c r="C90" s="249">
        <f>B90/F90</f>
        <v>205</v>
      </c>
      <c r="D90" s="248">
        <f>SUM(D86:D89)</f>
        <v>43</v>
      </c>
      <c r="E90" s="249">
        <f>D90/F90</f>
        <v>10.75</v>
      </c>
      <c r="F90" s="250">
        <f>SUM(F86:F89)</f>
        <v>4</v>
      </c>
    </row>
    <row r="93" spans="1:6" s="21" customFormat="1" ht="63" customHeight="1">
      <c r="A93" s="216" t="s">
        <v>81</v>
      </c>
      <c r="B93" s="479" t="s">
        <v>234</v>
      </c>
      <c r="C93" s="480"/>
      <c r="D93" s="480"/>
      <c r="E93" s="480"/>
      <c r="F93" s="481"/>
    </row>
    <row r="94" spans="1:6" s="24" customFormat="1" ht="42">
      <c r="A94" s="232" t="s">
        <v>49</v>
      </c>
      <c r="B94" s="232" t="s">
        <v>200</v>
      </c>
      <c r="C94" s="232" t="s">
        <v>297</v>
      </c>
      <c r="D94" s="232" t="s">
        <v>407</v>
      </c>
      <c r="E94" s="232" t="s">
        <v>408</v>
      </c>
      <c r="F94" s="232" t="s">
        <v>409</v>
      </c>
    </row>
    <row r="95" spans="1:6" ht="12.75">
      <c r="A95" s="242" t="s">
        <v>309</v>
      </c>
      <c r="B95" s="239">
        <v>228</v>
      </c>
      <c r="C95" s="240">
        <f>B95/F95</f>
        <v>228</v>
      </c>
      <c r="D95" s="239">
        <v>11</v>
      </c>
      <c r="E95" s="240">
        <f>D95/F95</f>
        <v>11</v>
      </c>
      <c r="F95" s="241">
        <v>1</v>
      </c>
    </row>
    <row r="96" spans="1:6" ht="12.75">
      <c r="A96" s="242" t="s">
        <v>308</v>
      </c>
      <c r="B96" s="239">
        <v>456</v>
      </c>
      <c r="C96" s="240">
        <f aca="true" t="shared" si="8" ref="C96:C101">B96/F96</f>
        <v>228</v>
      </c>
      <c r="D96" s="239">
        <v>22</v>
      </c>
      <c r="E96" s="240">
        <f aca="true" t="shared" si="9" ref="E96:E101">D96/F96</f>
        <v>11</v>
      </c>
      <c r="F96" s="241">
        <v>2</v>
      </c>
    </row>
    <row r="97" spans="1:6" ht="12.75">
      <c r="A97" s="242" t="s">
        <v>516</v>
      </c>
      <c r="B97" s="239">
        <v>456</v>
      </c>
      <c r="C97" s="240">
        <f t="shared" si="8"/>
        <v>228</v>
      </c>
      <c r="D97" s="239">
        <v>24</v>
      </c>
      <c r="E97" s="240">
        <f t="shared" si="9"/>
        <v>12</v>
      </c>
      <c r="F97" s="241">
        <v>2</v>
      </c>
    </row>
    <row r="98" spans="1:6" ht="12.75">
      <c r="A98" s="242" t="s">
        <v>33</v>
      </c>
      <c r="B98" s="239">
        <v>1058</v>
      </c>
      <c r="C98" s="240">
        <f t="shared" si="8"/>
        <v>211.6</v>
      </c>
      <c r="D98" s="239">
        <v>53</v>
      </c>
      <c r="E98" s="240">
        <f t="shared" si="9"/>
        <v>10.6</v>
      </c>
      <c r="F98" s="241">
        <v>5</v>
      </c>
    </row>
    <row r="99" spans="1:6" ht="12.75">
      <c r="A99" s="242" t="s">
        <v>307</v>
      </c>
      <c r="B99" s="239">
        <v>222</v>
      </c>
      <c r="C99" s="240">
        <f t="shared" si="8"/>
        <v>222</v>
      </c>
      <c r="D99" s="239">
        <v>12</v>
      </c>
      <c r="E99" s="240">
        <f t="shared" si="9"/>
        <v>12</v>
      </c>
      <c r="F99" s="241">
        <v>1</v>
      </c>
    </row>
    <row r="100" spans="1:6" ht="12.75">
      <c r="A100" s="242" t="s">
        <v>522</v>
      </c>
      <c r="B100" s="239">
        <v>228</v>
      </c>
      <c r="C100" s="240">
        <f t="shared" si="8"/>
        <v>228</v>
      </c>
      <c r="D100" s="239">
        <v>11</v>
      </c>
      <c r="E100" s="240">
        <f t="shared" si="9"/>
        <v>11</v>
      </c>
      <c r="F100" s="241">
        <v>1</v>
      </c>
    </row>
    <row r="101" spans="1:6" s="251" customFormat="1" ht="26.25" customHeight="1">
      <c r="A101" s="247" t="s">
        <v>402</v>
      </c>
      <c r="B101" s="248">
        <f>SUM(B95:B100)</f>
        <v>2648</v>
      </c>
      <c r="C101" s="249">
        <f t="shared" si="8"/>
        <v>220.66666666666666</v>
      </c>
      <c r="D101" s="248">
        <f>SUM(D95:D100)</f>
        <v>133</v>
      </c>
      <c r="E101" s="249">
        <f t="shared" si="9"/>
        <v>11.083333333333334</v>
      </c>
      <c r="F101" s="250">
        <f>SUM(F95:F100)</f>
        <v>12</v>
      </c>
    </row>
    <row r="102" s="24" customFormat="1" ht="12.75"/>
    <row r="103" s="24" customFormat="1" ht="12.75"/>
    <row r="104" spans="1:6" s="21" customFormat="1" ht="63" customHeight="1">
      <c r="A104" s="216" t="s">
        <v>81</v>
      </c>
      <c r="B104" s="479" t="s">
        <v>233</v>
      </c>
      <c r="C104" s="480"/>
      <c r="D104" s="480"/>
      <c r="E104" s="480"/>
      <c r="F104" s="481"/>
    </row>
    <row r="105" spans="1:6" s="24" customFormat="1" ht="52.5" customHeight="1">
      <c r="A105" s="232" t="s">
        <v>49</v>
      </c>
      <c r="B105" s="232" t="s">
        <v>200</v>
      </c>
      <c r="C105" s="232" t="s">
        <v>297</v>
      </c>
      <c r="D105" s="232" t="s">
        <v>407</v>
      </c>
      <c r="E105" s="232" t="s">
        <v>408</v>
      </c>
      <c r="F105" s="232" t="s">
        <v>409</v>
      </c>
    </row>
    <row r="106" spans="1:6" ht="12.75">
      <c r="A106" s="242" t="s">
        <v>186</v>
      </c>
      <c r="B106" s="239">
        <v>191</v>
      </c>
      <c r="C106" s="240">
        <f>B106/F106</f>
        <v>191</v>
      </c>
      <c r="D106" s="239">
        <v>10</v>
      </c>
      <c r="E106" s="240">
        <f>D106/F106</f>
        <v>10</v>
      </c>
      <c r="F106" s="241">
        <v>1</v>
      </c>
    </row>
    <row r="107" spans="1:6" ht="12.75">
      <c r="A107" s="242" t="s">
        <v>370</v>
      </c>
      <c r="B107" s="239">
        <v>198</v>
      </c>
      <c r="C107" s="240">
        <f aca="true" t="shared" si="10" ref="C107:C114">B107/F107</f>
        <v>198</v>
      </c>
      <c r="D107" s="239">
        <v>10</v>
      </c>
      <c r="E107" s="240">
        <f aca="true" t="shared" si="11" ref="E107:E114">D107/F107</f>
        <v>10</v>
      </c>
      <c r="F107" s="241">
        <v>1</v>
      </c>
    </row>
    <row r="108" spans="1:6" ht="12.75">
      <c r="A108" s="242" t="s">
        <v>324</v>
      </c>
      <c r="B108" s="239">
        <v>347</v>
      </c>
      <c r="C108" s="240">
        <f t="shared" si="10"/>
        <v>173.5</v>
      </c>
      <c r="D108" s="239">
        <v>18</v>
      </c>
      <c r="E108" s="240">
        <f t="shared" si="11"/>
        <v>9</v>
      </c>
      <c r="F108" s="241">
        <v>2</v>
      </c>
    </row>
    <row r="109" spans="1:6" ht="12.75">
      <c r="A109" s="242" t="s">
        <v>323</v>
      </c>
      <c r="B109" s="239">
        <v>190</v>
      </c>
      <c r="C109" s="240">
        <f t="shared" si="10"/>
        <v>190</v>
      </c>
      <c r="D109" s="239">
        <v>10</v>
      </c>
      <c r="E109" s="240">
        <f t="shared" si="11"/>
        <v>10</v>
      </c>
      <c r="F109" s="241">
        <v>1</v>
      </c>
    </row>
    <row r="110" spans="1:6" ht="12.75">
      <c r="A110" s="242" t="s">
        <v>369</v>
      </c>
      <c r="B110" s="239">
        <v>213</v>
      </c>
      <c r="C110" s="240">
        <f t="shared" si="10"/>
        <v>213</v>
      </c>
      <c r="D110" s="239">
        <v>11</v>
      </c>
      <c r="E110" s="240">
        <f t="shared" si="11"/>
        <v>11</v>
      </c>
      <c r="F110" s="241">
        <v>1</v>
      </c>
    </row>
    <row r="111" spans="1:6" ht="12.75">
      <c r="A111" s="242" t="s">
        <v>368</v>
      </c>
      <c r="B111" s="239">
        <v>240</v>
      </c>
      <c r="C111" s="240">
        <f t="shared" si="10"/>
        <v>240</v>
      </c>
      <c r="D111" s="239">
        <v>12</v>
      </c>
      <c r="E111" s="240">
        <f t="shared" si="11"/>
        <v>12</v>
      </c>
      <c r="F111" s="241">
        <v>1</v>
      </c>
    </row>
    <row r="112" spans="1:6" ht="12.75">
      <c r="A112" s="242" t="s">
        <v>367</v>
      </c>
      <c r="B112" s="239">
        <v>220</v>
      </c>
      <c r="C112" s="240">
        <f t="shared" si="10"/>
        <v>220</v>
      </c>
      <c r="D112" s="239">
        <v>11</v>
      </c>
      <c r="E112" s="240">
        <f t="shared" si="11"/>
        <v>11</v>
      </c>
      <c r="F112" s="241">
        <v>1</v>
      </c>
    </row>
    <row r="113" spans="1:6" ht="12.75">
      <c r="A113" s="242" t="s">
        <v>366</v>
      </c>
      <c r="B113" s="239">
        <v>201</v>
      </c>
      <c r="C113" s="240">
        <f t="shared" si="10"/>
        <v>201</v>
      </c>
      <c r="D113" s="239">
        <v>10</v>
      </c>
      <c r="E113" s="240">
        <f t="shared" si="11"/>
        <v>10</v>
      </c>
      <c r="F113" s="241">
        <v>1</v>
      </c>
    </row>
    <row r="114" spans="1:6" s="251" customFormat="1" ht="26.25" customHeight="1">
      <c r="A114" s="247" t="s">
        <v>403</v>
      </c>
      <c r="B114" s="248">
        <f>SUM(B106:B113)</f>
        <v>1800</v>
      </c>
      <c r="C114" s="249">
        <f t="shared" si="10"/>
        <v>200</v>
      </c>
      <c r="D114" s="248">
        <f>SUM(D106:D113)</f>
        <v>92</v>
      </c>
      <c r="E114" s="249">
        <f t="shared" si="11"/>
        <v>10.222222222222221</v>
      </c>
      <c r="F114" s="250">
        <f>SUM(F106:F113)</f>
        <v>9</v>
      </c>
    </row>
    <row r="115" s="24" customFormat="1" ht="12.75">
      <c r="A115" s="13"/>
    </row>
    <row r="116" s="24" customFormat="1" ht="12.75">
      <c r="A116" s="13"/>
    </row>
    <row r="117" spans="1:6" s="21" customFormat="1" ht="63" customHeight="1">
      <c r="A117" s="216" t="s">
        <v>81</v>
      </c>
      <c r="B117" s="479" t="s">
        <v>232</v>
      </c>
      <c r="C117" s="480"/>
      <c r="D117" s="480"/>
      <c r="E117" s="480"/>
      <c r="F117" s="481"/>
    </row>
    <row r="118" spans="1:6" s="24" customFormat="1" ht="42">
      <c r="A118" s="232" t="s">
        <v>49</v>
      </c>
      <c r="B118" s="232" t="s">
        <v>200</v>
      </c>
      <c r="C118" s="232" t="s">
        <v>297</v>
      </c>
      <c r="D118" s="232" t="s">
        <v>407</v>
      </c>
      <c r="E118" s="232" t="s">
        <v>408</v>
      </c>
      <c r="F118" s="232" t="s">
        <v>409</v>
      </c>
    </row>
    <row r="119" spans="1:6" ht="12.75">
      <c r="A119" s="242" t="s">
        <v>189</v>
      </c>
      <c r="B119" s="239">
        <v>219</v>
      </c>
      <c r="C119" s="240">
        <f>B119/F119</f>
        <v>219</v>
      </c>
      <c r="D119" s="239">
        <v>11</v>
      </c>
      <c r="E119" s="240">
        <f>D119/F119</f>
        <v>11</v>
      </c>
      <c r="F119" s="241">
        <v>1</v>
      </c>
    </row>
    <row r="120" spans="1:6" ht="12.75">
      <c r="A120" s="242" t="s">
        <v>192</v>
      </c>
      <c r="B120" s="239">
        <v>225</v>
      </c>
      <c r="C120" s="240">
        <f>B120/F120</f>
        <v>225</v>
      </c>
      <c r="D120" s="239">
        <v>11</v>
      </c>
      <c r="E120" s="240">
        <f>D120/F120</f>
        <v>11</v>
      </c>
      <c r="F120" s="241">
        <v>1</v>
      </c>
    </row>
    <row r="121" spans="1:6" ht="12.75">
      <c r="A121" s="242" t="s">
        <v>219</v>
      </c>
      <c r="B121" s="239">
        <v>210</v>
      </c>
      <c r="C121" s="240">
        <f>B121/F121</f>
        <v>210</v>
      </c>
      <c r="D121" s="239">
        <v>10</v>
      </c>
      <c r="E121" s="240">
        <f>D121/F121</f>
        <v>10</v>
      </c>
      <c r="F121" s="241">
        <v>1</v>
      </c>
    </row>
    <row r="122" spans="1:6" ht="22.5">
      <c r="A122" s="242" t="s">
        <v>194</v>
      </c>
      <c r="B122" s="239">
        <v>220</v>
      </c>
      <c r="C122" s="240">
        <f>B122/F122</f>
        <v>220</v>
      </c>
      <c r="D122" s="239">
        <v>12</v>
      </c>
      <c r="E122" s="240">
        <f>D122/F122</f>
        <v>12</v>
      </c>
      <c r="F122" s="241">
        <v>1</v>
      </c>
    </row>
    <row r="123" spans="1:6" s="251" customFormat="1" ht="26.25" customHeight="1">
      <c r="A123" s="247" t="s">
        <v>404</v>
      </c>
      <c r="B123" s="248">
        <f>SUM(B119:B122)</f>
        <v>874</v>
      </c>
      <c r="C123" s="249">
        <f>B123/F123</f>
        <v>218.5</v>
      </c>
      <c r="D123" s="248">
        <f>SUM(D119:D122)</f>
        <v>44</v>
      </c>
      <c r="E123" s="249">
        <f>D123/F123</f>
        <v>11</v>
      </c>
      <c r="F123" s="250">
        <f>SUM(F119:F122)</f>
        <v>4</v>
      </c>
    </row>
    <row r="124" s="24" customFormat="1" ht="12.75">
      <c r="A124" s="13"/>
    </row>
  </sheetData>
  <sheetProtection password="EFAE" sheet="1" objects="1" scenarios="1"/>
  <mergeCells count="11">
    <mergeCell ref="B84:F84"/>
    <mergeCell ref="B1:F1"/>
    <mergeCell ref="B17:F17"/>
    <mergeCell ref="A15:F15"/>
    <mergeCell ref="B117:F117"/>
    <mergeCell ref="B93:F93"/>
    <mergeCell ref="B104:F104"/>
    <mergeCell ref="B26:F26"/>
    <mergeCell ref="B39:F39"/>
    <mergeCell ref="B50:F50"/>
    <mergeCell ref="B64:F64"/>
  </mergeCells>
  <printOptions/>
  <pageMargins left="0.75" right="0.75" top="1" bottom="1" header="0.5" footer="0.5"/>
  <pageSetup horizontalDpi="600" verticalDpi="600" orientation="portrait" paperSize="9" r:id="rId1"/>
  <rowBreaks count="3" manualBreakCount="3">
    <brk id="16" max="255" man="1"/>
    <brk id="49" max="255" man="1"/>
    <brk id="8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9"/>
  <sheetViews>
    <sheetView workbookViewId="0" topLeftCell="A1">
      <selection activeCell="A1" sqref="A1:F129"/>
    </sheetView>
  </sheetViews>
  <sheetFormatPr defaultColWidth="9.140625" defaultRowHeight="12.75"/>
  <cols>
    <col min="1" max="1" width="19.28125" style="45" customWidth="1"/>
    <col min="2" max="2" width="12.57421875" style="45" customWidth="1"/>
    <col min="3" max="3" width="10.421875" style="45" customWidth="1"/>
    <col min="4" max="4" width="11.8515625" style="45" customWidth="1"/>
    <col min="5" max="16384" width="9.140625" style="45" customWidth="1"/>
  </cols>
  <sheetData>
    <row r="1" spans="1:6" s="2" customFormat="1" ht="63" customHeight="1">
      <c r="A1" s="11" t="s">
        <v>551</v>
      </c>
      <c r="B1" s="476" t="s">
        <v>236</v>
      </c>
      <c r="C1" s="477"/>
      <c r="D1" s="477"/>
      <c r="E1" s="477"/>
      <c r="F1" s="478"/>
    </row>
    <row r="3" spans="1:6" s="13" customFormat="1" ht="60.75" customHeight="1">
      <c r="A3" s="19" t="s">
        <v>410</v>
      </c>
      <c r="B3" s="20" t="s">
        <v>200</v>
      </c>
      <c r="C3" s="20" t="s">
        <v>297</v>
      </c>
      <c r="D3" s="20" t="s">
        <v>407</v>
      </c>
      <c r="E3" s="20" t="s">
        <v>408</v>
      </c>
      <c r="F3" s="20" t="s">
        <v>409</v>
      </c>
    </row>
    <row r="4" spans="1:6" s="13" customFormat="1" ht="12.75">
      <c r="A4" s="14" t="s">
        <v>27</v>
      </c>
      <c r="B4" s="252">
        <f>B26</f>
        <v>3206</v>
      </c>
      <c r="C4" s="253">
        <f>C26</f>
        <v>213.73333333333332</v>
      </c>
      <c r="D4" s="252">
        <f>D26</f>
        <v>160</v>
      </c>
      <c r="E4" s="253">
        <f>E26</f>
        <v>10.666666666666666</v>
      </c>
      <c r="F4" s="254">
        <f>F26</f>
        <v>15</v>
      </c>
    </row>
    <row r="5" spans="1:6" s="13" customFormat="1" ht="12.75">
      <c r="A5" s="14" t="s">
        <v>28</v>
      </c>
      <c r="B5" s="252">
        <f>B35</f>
        <v>1571</v>
      </c>
      <c r="C5" s="253">
        <f>C35</f>
        <v>224.42857142857142</v>
      </c>
      <c r="D5" s="252">
        <f>D35</f>
        <v>76</v>
      </c>
      <c r="E5" s="253">
        <f>E35</f>
        <v>10.857142857142858</v>
      </c>
      <c r="F5" s="254">
        <f>F35</f>
        <v>7</v>
      </c>
    </row>
    <row r="6" spans="1:6" s="13" customFormat="1" ht="12.75">
      <c r="A6" s="14" t="s">
        <v>29</v>
      </c>
      <c r="B6" s="252">
        <f>B56</f>
        <v>7531</v>
      </c>
      <c r="C6" s="253">
        <f>C56</f>
        <v>209.19444444444446</v>
      </c>
      <c r="D6" s="252">
        <f>D56</f>
        <v>379</v>
      </c>
      <c r="E6" s="253">
        <f>E56</f>
        <v>10.527777777777779</v>
      </c>
      <c r="F6" s="254">
        <f>F56</f>
        <v>36</v>
      </c>
    </row>
    <row r="7" spans="1:6" s="13" customFormat="1" ht="12.75">
      <c r="A7" s="14" t="s">
        <v>30</v>
      </c>
      <c r="B7" s="252">
        <f>B70</f>
        <v>6524</v>
      </c>
      <c r="C7" s="253">
        <f>C70</f>
        <v>217.46666666666667</v>
      </c>
      <c r="D7" s="252">
        <f>D70</f>
        <v>315</v>
      </c>
      <c r="E7" s="253">
        <f>E70</f>
        <v>10.5</v>
      </c>
      <c r="F7" s="254">
        <f>F70</f>
        <v>30</v>
      </c>
    </row>
    <row r="8" spans="1:6" s="13" customFormat="1" ht="12.75">
      <c r="A8" s="14" t="s">
        <v>31</v>
      </c>
      <c r="B8" s="252">
        <f>B85</f>
        <v>5921</v>
      </c>
      <c r="C8" s="253">
        <f>C85</f>
        <v>219.2962962962963</v>
      </c>
      <c r="D8" s="252">
        <f>D85</f>
        <v>292</v>
      </c>
      <c r="E8" s="253">
        <f>E85</f>
        <v>10.814814814814815</v>
      </c>
      <c r="F8" s="254">
        <f>F85</f>
        <v>27</v>
      </c>
    </row>
    <row r="9" spans="1:6" s="13" customFormat="1" ht="12.75">
      <c r="A9" s="14" t="s">
        <v>32</v>
      </c>
      <c r="B9" s="252">
        <f>B94</f>
        <v>1291</v>
      </c>
      <c r="C9" s="253">
        <f>C94</f>
        <v>215.16666666666666</v>
      </c>
      <c r="D9" s="252">
        <f>D94</f>
        <v>64</v>
      </c>
      <c r="E9" s="253">
        <f>E94</f>
        <v>10.666666666666666</v>
      </c>
      <c r="F9" s="254">
        <f>F94</f>
        <v>6</v>
      </c>
    </row>
    <row r="10" spans="1:6" s="13" customFormat="1" ht="12.75">
      <c r="A10" s="14" t="s">
        <v>33</v>
      </c>
      <c r="B10" s="252">
        <f>B104</f>
        <v>4926</v>
      </c>
      <c r="C10" s="253">
        <f>C104</f>
        <v>214.17391304347825</v>
      </c>
      <c r="D10" s="252">
        <f>D104</f>
        <v>252</v>
      </c>
      <c r="E10" s="253">
        <f>E104</f>
        <v>10.956521739130435</v>
      </c>
      <c r="F10" s="254">
        <f>F104</f>
        <v>23</v>
      </c>
    </row>
    <row r="11" spans="1:6" s="13" customFormat="1" ht="12.75">
      <c r="A11" s="14" t="s">
        <v>34</v>
      </c>
      <c r="B11" s="252">
        <f>B122</f>
        <v>6588</v>
      </c>
      <c r="C11" s="253">
        <f>C122</f>
        <v>199.63636363636363</v>
      </c>
      <c r="D11" s="252">
        <f>D122</f>
        <v>346</v>
      </c>
      <c r="E11" s="253">
        <f>E122</f>
        <v>135.11111111111111</v>
      </c>
      <c r="F11" s="254">
        <f>F122</f>
        <v>33</v>
      </c>
    </row>
    <row r="12" spans="1:6" s="13" customFormat="1" ht="12.75">
      <c r="A12" s="15" t="s">
        <v>35</v>
      </c>
      <c r="B12" s="16">
        <v>0</v>
      </c>
      <c r="C12" s="16">
        <v>0</v>
      </c>
      <c r="D12" s="16">
        <v>0</v>
      </c>
      <c r="E12" s="17">
        <v>0</v>
      </c>
      <c r="F12" s="16">
        <v>0</v>
      </c>
    </row>
    <row r="13" spans="1:6" s="13" customFormat="1" ht="24.75" customHeight="1">
      <c r="A13" s="12" t="s">
        <v>36</v>
      </c>
      <c r="B13" s="18">
        <f>SUM(B4:B12)</f>
        <v>37558</v>
      </c>
      <c r="C13" s="18">
        <f>B13/F13</f>
        <v>212.19209039548022</v>
      </c>
      <c r="D13" s="18">
        <f>SUM(D4:D12)</f>
        <v>1884</v>
      </c>
      <c r="E13" s="18">
        <f>D13/F13</f>
        <v>10.64406779661017</v>
      </c>
      <c r="F13" s="18">
        <f>SUM(F4:F12)</f>
        <v>177</v>
      </c>
    </row>
    <row r="14" ht="12.75">
      <c r="G14" s="13"/>
    </row>
    <row r="15" spans="1:7" s="22" customFormat="1" ht="33" customHeight="1">
      <c r="A15" s="440" t="s">
        <v>411</v>
      </c>
      <c r="B15" s="440"/>
      <c r="C15" s="440"/>
      <c r="D15" s="440"/>
      <c r="E15" s="440"/>
      <c r="F15" s="440"/>
      <c r="G15" s="13"/>
    </row>
    <row r="16" ht="12.75">
      <c r="G16" s="13"/>
    </row>
    <row r="17" spans="1:7" s="21" customFormat="1" ht="62.25" customHeight="1">
      <c r="A17" s="216" t="s">
        <v>551</v>
      </c>
      <c r="B17" s="424" t="s">
        <v>100</v>
      </c>
      <c r="C17" s="425"/>
      <c r="D17" s="425"/>
      <c r="E17" s="425"/>
      <c r="F17" s="426"/>
      <c r="G17" s="13"/>
    </row>
    <row r="18" spans="1:7" ht="42">
      <c r="A18" s="232" t="s">
        <v>49</v>
      </c>
      <c r="B18" s="232" t="s">
        <v>200</v>
      </c>
      <c r="C18" s="232" t="s">
        <v>297</v>
      </c>
      <c r="D18" s="232" t="s">
        <v>407</v>
      </c>
      <c r="E18" s="232" t="s">
        <v>408</v>
      </c>
      <c r="F18" s="232" t="s">
        <v>409</v>
      </c>
      <c r="G18" s="13"/>
    </row>
    <row r="19" spans="1:7" ht="12.75">
      <c r="A19" s="242" t="s">
        <v>535</v>
      </c>
      <c r="B19" s="239">
        <v>190</v>
      </c>
      <c r="C19" s="240">
        <f>B19/F19</f>
        <v>190</v>
      </c>
      <c r="D19" s="239">
        <v>8</v>
      </c>
      <c r="E19" s="240">
        <f>D19/F19</f>
        <v>8</v>
      </c>
      <c r="F19" s="241">
        <v>1</v>
      </c>
      <c r="G19" s="13"/>
    </row>
    <row r="20" spans="1:7" ht="12.75">
      <c r="A20" s="242" t="s">
        <v>434</v>
      </c>
      <c r="B20" s="239">
        <v>197</v>
      </c>
      <c r="C20" s="240">
        <f aca="true" t="shared" si="0" ref="C20:C26">B20/F20</f>
        <v>197</v>
      </c>
      <c r="D20" s="239">
        <v>10</v>
      </c>
      <c r="E20" s="240">
        <f aca="true" t="shared" si="1" ref="E20:E26">D20/F20</f>
        <v>10</v>
      </c>
      <c r="F20" s="241">
        <v>1</v>
      </c>
      <c r="G20" s="13"/>
    </row>
    <row r="21" spans="1:7" ht="12.75">
      <c r="A21" s="242" t="s">
        <v>435</v>
      </c>
      <c r="B21" s="239">
        <v>187</v>
      </c>
      <c r="C21" s="240">
        <f t="shared" si="0"/>
        <v>187</v>
      </c>
      <c r="D21" s="239">
        <v>11</v>
      </c>
      <c r="E21" s="240">
        <f t="shared" si="1"/>
        <v>11</v>
      </c>
      <c r="F21" s="241">
        <v>1</v>
      </c>
      <c r="G21" s="13"/>
    </row>
    <row r="22" spans="1:7" ht="12.75">
      <c r="A22" s="242" t="s">
        <v>27</v>
      </c>
      <c r="B22" s="239">
        <v>2029</v>
      </c>
      <c r="C22" s="240">
        <f t="shared" si="0"/>
        <v>225.44444444444446</v>
      </c>
      <c r="D22" s="239">
        <v>100</v>
      </c>
      <c r="E22" s="240">
        <f t="shared" si="1"/>
        <v>11.11111111111111</v>
      </c>
      <c r="F22" s="241">
        <v>9</v>
      </c>
      <c r="G22" s="13"/>
    </row>
    <row r="23" spans="1:7" ht="12.75">
      <c r="A23" s="242" t="s">
        <v>437</v>
      </c>
      <c r="B23" s="239">
        <v>214</v>
      </c>
      <c r="C23" s="240">
        <f t="shared" si="0"/>
        <v>214</v>
      </c>
      <c r="D23" s="239">
        <v>11</v>
      </c>
      <c r="E23" s="240">
        <f t="shared" si="1"/>
        <v>11</v>
      </c>
      <c r="F23" s="241">
        <v>1</v>
      </c>
      <c r="G23" s="13"/>
    </row>
    <row r="24" spans="1:7" ht="12.75">
      <c r="A24" s="242" t="s">
        <v>438</v>
      </c>
      <c r="B24" s="239">
        <v>210</v>
      </c>
      <c r="C24" s="240">
        <f t="shared" si="0"/>
        <v>210</v>
      </c>
      <c r="D24" s="239">
        <v>10</v>
      </c>
      <c r="E24" s="240">
        <f t="shared" si="1"/>
        <v>10</v>
      </c>
      <c r="F24" s="241">
        <v>1</v>
      </c>
      <c r="G24" s="13"/>
    </row>
    <row r="25" spans="1:7" ht="12.75">
      <c r="A25" s="243" t="s">
        <v>534</v>
      </c>
      <c r="B25" s="244">
        <v>179</v>
      </c>
      <c r="C25" s="245">
        <f t="shared" si="0"/>
        <v>179</v>
      </c>
      <c r="D25" s="244">
        <v>10</v>
      </c>
      <c r="E25" s="245">
        <f t="shared" si="1"/>
        <v>10</v>
      </c>
      <c r="F25" s="246">
        <v>1</v>
      </c>
      <c r="G25" s="13"/>
    </row>
    <row r="26" spans="1:7" s="251" customFormat="1" ht="29.25" customHeight="1">
      <c r="A26" s="247" t="s">
        <v>441</v>
      </c>
      <c r="B26" s="248">
        <f>SUM(B19:B25)</f>
        <v>3206</v>
      </c>
      <c r="C26" s="249">
        <f t="shared" si="0"/>
        <v>213.73333333333332</v>
      </c>
      <c r="D26" s="248">
        <f>SUM(D19:D25)</f>
        <v>160</v>
      </c>
      <c r="E26" s="249">
        <f t="shared" si="1"/>
        <v>10.666666666666666</v>
      </c>
      <c r="F26" s="250">
        <f>SUM(F19:F25)</f>
        <v>15</v>
      </c>
      <c r="G26" s="13"/>
    </row>
    <row r="27" ht="12.75">
      <c r="G27" s="13"/>
    </row>
    <row r="28" ht="12.75">
      <c r="G28" s="13"/>
    </row>
    <row r="29" spans="1:7" s="21" customFormat="1" ht="62.25" customHeight="1">
      <c r="A29" s="216" t="s">
        <v>551</v>
      </c>
      <c r="B29" s="424" t="s">
        <v>101</v>
      </c>
      <c r="C29" s="425"/>
      <c r="D29" s="425"/>
      <c r="E29" s="425"/>
      <c r="F29" s="426"/>
      <c r="G29" s="13"/>
    </row>
    <row r="30" spans="1:6" ht="42">
      <c r="A30" s="232" t="s">
        <v>49</v>
      </c>
      <c r="B30" s="232" t="s">
        <v>200</v>
      </c>
      <c r="C30" s="232" t="s">
        <v>297</v>
      </c>
      <c r="D30" s="232" t="s">
        <v>407</v>
      </c>
      <c r="E30" s="232" t="s">
        <v>408</v>
      </c>
      <c r="F30" s="232" t="s">
        <v>409</v>
      </c>
    </row>
    <row r="31" spans="1:6" ht="12.75">
      <c r="A31" s="242" t="s">
        <v>442</v>
      </c>
      <c r="B31" s="239">
        <v>245</v>
      </c>
      <c r="C31" s="240">
        <f>B31/F31</f>
        <v>245</v>
      </c>
      <c r="D31" s="239">
        <v>12</v>
      </c>
      <c r="E31" s="240">
        <f>D31/F31</f>
        <v>12</v>
      </c>
      <c r="F31" s="241">
        <v>1</v>
      </c>
    </row>
    <row r="32" spans="1:6" ht="12.75">
      <c r="A32" s="242" t="s">
        <v>28</v>
      </c>
      <c r="B32" s="239">
        <v>828</v>
      </c>
      <c r="C32" s="240">
        <f>B32/F32</f>
        <v>207</v>
      </c>
      <c r="D32" s="239">
        <v>41</v>
      </c>
      <c r="E32" s="240">
        <f>D32/F32</f>
        <v>10.25</v>
      </c>
      <c r="F32" s="241">
        <v>4</v>
      </c>
    </row>
    <row r="33" spans="1:6" ht="12.75">
      <c r="A33" s="242" t="s">
        <v>455</v>
      </c>
      <c r="B33" s="239">
        <v>234</v>
      </c>
      <c r="C33" s="240">
        <f>B33/F33</f>
        <v>234</v>
      </c>
      <c r="D33" s="239">
        <v>12</v>
      </c>
      <c r="E33" s="240">
        <f>D33/F33</f>
        <v>12</v>
      </c>
      <c r="F33" s="241">
        <v>1</v>
      </c>
    </row>
    <row r="34" spans="1:6" ht="12.75">
      <c r="A34" s="242" t="s">
        <v>580</v>
      </c>
      <c r="B34" s="239">
        <v>264</v>
      </c>
      <c r="C34" s="240">
        <f>B34/F34</f>
        <v>264</v>
      </c>
      <c r="D34" s="239">
        <v>11</v>
      </c>
      <c r="E34" s="240">
        <f>D34/F34</f>
        <v>11</v>
      </c>
      <c r="F34" s="241">
        <v>1</v>
      </c>
    </row>
    <row r="35" spans="1:6" s="251" customFormat="1" ht="29.25" customHeight="1">
      <c r="A35" s="247" t="s">
        <v>51</v>
      </c>
      <c r="B35" s="248">
        <f>SUM(B31:B34)</f>
        <v>1571</v>
      </c>
      <c r="C35" s="249">
        <f>B35/F35</f>
        <v>224.42857142857142</v>
      </c>
      <c r="D35" s="248">
        <f>SUM(D31:D34)</f>
        <v>76</v>
      </c>
      <c r="E35" s="249">
        <f>D35/F35</f>
        <v>10.857142857142858</v>
      </c>
      <c r="F35" s="250">
        <f>SUM(F31:F34)</f>
        <v>7</v>
      </c>
    </row>
    <row r="38" spans="1:7" s="21" customFormat="1" ht="62.25" customHeight="1">
      <c r="A38" s="216" t="s">
        <v>551</v>
      </c>
      <c r="B38" s="424" t="s">
        <v>102</v>
      </c>
      <c r="C38" s="425"/>
      <c r="D38" s="425"/>
      <c r="E38" s="425"/>
      <c r="F38" s="426"/>
      <c r="G38" s="13"/>
    </row>
    <row r="39" spans="1:6" ht="42">
      <c r="A39" s="232" t="s">
        <v>49</v>
      </c>
      <c r="B39" s="232" t="s">
        <v>200</v>
      </c>
      <c r="C39" s="232" t="s">
        <v>297</v>
      </c>
      <c r="D39" s="232" t="s">
        <v>407</v>
      </c>
      <c r="E39" s="232" t="s">
        <v>408</v>
      </c>
      <c r="F39" s="232" t="s">
        <v>409</v>
      </c>
    </row>
    <row r="40" spans="1:6" ht="12.75">
      <c r="A40" s="242" t="s">
        <v>461</v>
      </c>
      <c r="B40" s="239">
        <v>211</v>
      </c>
      <c r="C40" s="240">
        <f>B40/F40</f>
        <v>211</v>
      </c>
      <c r="D40" s="239">
        <v>11</v>
      </c>
      <c r="E40" s="240">
        <f>D40/F40</f>
        <v>11</v>
      </c>
      <c r="F40" s="241">
        <v>1</v>
      </c>
    </row>
    <row r="41" spans="1:6" ht="12.75">
      <c r="A41" s="242" t="s">
        <v>462</v>
      </c>
      <c r="B41" s="239">
        <v>232</v>
      </c>
      <c r="C41" s="240">
        <f aca="true" t="shared" si="2" ref="C41:C56">B41/F41</f>
        <v>232</v>
      </c>
      <c r="D41" s="239">
        <v>10</v>
      </c>
      <c r="E41" s="240">
        <f aca="true" t="shared" si="3" ref="E41:E56">D41/F41</f>
        <v>10</v>
      </c>
      <c r="F41" s="241">
        <v>1</v>
      </c>
    </row>
    <row r="42" spans="1:6" ht="12.75">
      <c r="A42" s="242" t="s">
        <v>465</v>
      </c>
      <c r="B42" s="239">
        <v>211</v>
      </c>
      <c r="C42" s="240">
        <f t="shared" si="2"/>
        <v>211</v>
      </c>
      <c r="D42" s="239">
        <v>11</v>
      </c>
      <c r="E42" s="240">
        <f t="shared" si="3"/>
        <v>11</v>
      </c>
      <c r="F42" s="241">
        <v>1</v>
      </c>
    </row>
    <row r="43" spans="1:6" ht="12.75">
      <c r="A43" s="242" t="s">
        <v>122</v>
      </c>
      <c r="B43" s="239">
        <v>200</v>
      </c>
      <c r="C43" s="240">
        <f t="shared" si="2"/>
        <v>200</v>
      </c>
      <c r="D43" s="239">
        <v>10</v>
      </c>
      <c r="E43" s="240">
        <f t="shared" si="3"/>
        <v>10</v>
      </c>
      <c r="F43" s="241">
        <v>1</v>
      </c>
    </row>
    <row r="44" spans="1:6" ht="12.75">
      <c r="A44" s="242" t="s">
        <v>124</v>
      </c>
      <c r="B44" s="239">
        <v>200</v>
      </c>
      <c r="C44" s="240">
        <f t="shared" si="2"/>
        <v>200</v>
      </c>
      <c r="D44" s="239">
        <v>10</v>
      </c>
      <c r="E44" s="240">
        <f t="shared" si="3"/>
        <v>10</v>
      </c>
      <c r="F44" s="241">
        <v>1</v>
      </c>
    </row>
    <row r="45" spans="1:6" ht="12.75">
      <c r="A45" s="242" t="s">
        <v>126</v>
      </c>
      <c r="B45" s="239">
        <v>205</v>
      </c>
      <c r="C45" s="240">
        <f t="shared" si="2"/>
        <v>205</v>
      </c>
      <c r="D45" s="239">
        <v>10</v>
      </c>
      <c r="E45" s="240">
        <f t="shared" si="3"/>
        <v>10</v>
      </c>
      <c r="F45" s="241">
        <v>1</v>
      </c>
    </row>
    <row r="46" spans="1:6" ht="12.75">
      <c r="A46" s="242" t="s">
        <v>127</v>
      </c>
      <c r="B46" s="239">
        <v>197</v>
      </c>
      <c r="C46" s="240">
        <f t="shared" si="2"/>
        <v>197</v>
      </c>
      <c r="D46" s="239">
        <v>10</v>
      </c>
      <c r="E46" s="240">
        <f t="shared" si="3"/>
        <v>10</v>
      </c>
      <c r="F46" s="241">
        <v>1</v>
      </c>
    </row>
    <row r="47" spans="1:6" ht="12.75">
      <c r="A47" s="242" t="s">
        <v>129</v>
      </c>
      <c r="B47" s="239">
        <v>220</v>
      </c>
      <c r="C47" s="240">
        <f t="shared" si="2"/>
        <v>220</v>
      </c>
      <c r="D47" s="239">
        <v>11</v>
      </c>
      <c r="E47" s="240">
        <f t="shared" si="3"/>
        <v>11</v>
      </c>
      <c r="F47" s="241">
        <v>1</v>
      </c>
    </row>
    <row r="48" spans="1:6" ht="12.75">
      <c r="A48" s="242" t="s">
        <v>131</v>
      </c>
      <c r="B48" s="239">
        <v>200</v>
      </c>
      <c r="C48" s="240">
        <f t="shared" si="2"/>
        <v>200</v>
      </c>
      <c r="D48" s="239">
        <v>10</v>
      </c>
      <c r="E48" s="240">
        <f t="shared" si="3"/>
        <v>10</v>
      </c>
      <c r="F48" s="241">
        <v>1</v>
      </c>
    </row>
    <row r="49" spans="1:6" ht="12.75">
      <c r="A49" s="242" t="s">
        <v>138</v>
      </c>
      <c r="B49" s="239">
        <v>652</v>
      </c>
      <c r="C49" s="240">
        <f t="shared" si="2"/>
        <v>217.33333333333334</v>
      </c>
      <c r="D49" s="239">
        <v>32</v>
      </c>
      <c r="E49" s="240">
        <f t="shared" si="3"/>
        <v>10.666666666666666</v>
      </c>
      <c r="F49" s="241">
        <v>3</v>
      </c>
    </row>
    <row r="50" spans="1:6" ht="12.75">
      <c r="A50" s="242" t="s">
        <v>139</v>
      </c>
      <c r="B50" s="239">
        <v>3596</v>
      </c>
      <c r="C50" s="240">
        <f t="shared" si="2"/>
        <v>211.52941176470588</v>
      </c>
      <c r="D50" s="239">
        <v>179</v>
      </c>
      <c r="E50" s="240">
        <f t="shared" si="3"/>
        <v>10.529411764705882</v>
      </c>
      <c r="F50" s="241">
        <v>17</v>
      </c>
    </row>
    <row r="51" spans="1:6" ht="12.75">
      <c r="A51" s="242" t="s">
        <v>140</v>
      </c>
      <c r="B51" s="239">
        <v>410</v>
      </c>
      <c r="C51" s="240">
        <f t="shared" si="2"/>
        <v>205</v>
      </c>
      <c r="D51" s="239">
        <v>21</v>
      </c>
      <c r="E51" s="240">
        <f t="shared" si="3"/>
        <v>10.5</v>
      </c>
      <c r="F51" s="241">
        <v>2</v>
      </c>
    </row>
    <row r="52" spans="1:6" ht="12.75">
      <c r="A52" s="242" t="s">
        <v>142</v>
      </c>
      <c r="B52" s="239">
        <v>215</v>
      </c>
      <c r="C52" s="240">
        <f t="shared" si="2"/>
        <v>215</v>
      </c>
      <c r="D52" s="239">
        <v>11</v>
      </c>
      <c r="E52" s="240">
        <f t="shared" si="3"/>
        <v>11</v>
      </c>
      <c r="F52" s="241">
        <v>1</v>
      </c>
    </row>
    <row r="53" spans="1:6" ht="12.75">
      <c r="A53" s="242" t="s">
        <v>143</v>
      </c>
      <c r="B53" s="239">
        <v>202</v>
      </c>
      <c r="C53" s="240">
        <f t="shared" si="2"/>
        <v>202</v>
      </c>
      <c r="D53" s="239">
        <v>10</v>
      </c>
      <c r="E53" s="240">
        <f t="shared" si="3"/>
        <v>10</v>
      </c>
      <c r="F53" s="241">
        <v>1</v>
      </c>
    </row>
    <row r="54" spans="1:6" ht="12.75">
      <c r="A54" s="242" t="s">
        <v>147</v>
      </c>
      <c r="B54" s="239">
        <v>190</v>
      </c>
      <c r="C54" s="240">
        <f t="shared" si="2"/>
        <v>190</v>
      </c>
      <c r="D54" s="239">
        <v>11</v>
      </c>
      <c r="E54" s="240">
        <f t="shared" si="3"/>
        <v>11</v>
      </c>
      <c r="F54" s="241">
        <v>1</v>
      </c>
    </row>
    <row r="55" spans="1:6" ht="12.75">
      <c r="A55" s="242" t="s">
        <v>148</v>
      </c>
      <c r="B55" s="239">
        <v>390</v>
      </c>
      <c r="C55" s="240">
        <f t="shared" si="2"/>
        <v>195</v>
      </c>
      <c r="D55" s="239">
        <v>22</v>
      </c>
      <c r="E55" s="240">
        <f t="shared" si="3"/>
        <v>11</v>
      </c>
      <c r="F55" s="241">
        <v>2</v>
      </c>
    </row>
    <row r="56" spans="1:6" s="251" customFormat="1" ht="29.25" customHeight="1">
      <c r="A56" s="247" t="s">
        <v>467</v>
      </c>
      <c r="B56" s="248">
        <f>SUM(B40:B55)</f>
        <v>7531</v>
      </c>
      <c r="C56" s="249">
        <f t="shared" si="2"/>
        <v>209.19444444444446</v>
      </c>
      <c r="D56" s="248">
        <f>SUM(D40:D55)</f>
        <v>379</v>
      </c>
      <c r="E56" s="249">
        <f t="shared" si="3"/>
        <v>10.527777777777779</v>
      </c>
      <c r="F56" s="250">
        <f>SUM(F40:F55)</f>
        <v>36</v>
      </c>
    </row>
    <row r="59" spans="1:7" s="21" customFormat="1" ht="62.25" customHeight="1">
      <c r="A59" s="216" t="s">
        <v>551</v>
      </c>
      <c r="B59" s="424" t="s">
        <v>103</v>
      </c>
      <c r="C59" s="425"/>
      <c r="D59" s="425"/>
      <c r="E59" s="425"/>
      <c r="F59" s="426"/>
      <c r="G59" s="13"/>
    </row>
    <row r="60" spans="1:6" ht="42">
      <c r="A60" s="232" t="s">
        <v>49</v>
      </c>
      <c r="B60" s="232" t="s">
        <v>200</v>
      </c>
      <c r="C60" s="232" t="s">
        <v>297</v>
      </c>
      <c r="D60" s="232" t="s">
        <v>407</v>
      </c>
      <c r="E60" s="232" t="s">
        <v>408</v>
      </c>
      <c r="F60" s="232" t="s">
        <v>409</v>
      </c>
    </row>
    <row r="61" spans="1:6" ht="12.75">
      <c r="A61" s="242" t="s">
        <v>152</v>
      </c>
      <c r="B61" s="239">
        <v>1140</v>
      </c>
      <c r="C61" s="240">
        <f>B61/F61</f>
        <v>285</v>
      </c>
      <c r="D61" s="239">
        <v>44</v>
      </c>
      <c r="E61" s="240">
        <f>D61/F61</f>
        <v>11</v>
      </c>
      <c r="F61" s="241">
        <v>4</v>
      </c>
    </row>
    <row r="62" spans="1:6" ht="12.75">
      <c r="A62" s="242" t="s">
        <v>160</v>
      </c>
      <c r="B62" s="239">
        <v>227</v>
      </c>
      <c r="C62" s="240">
        <f aca="true" t="shared" si="4" ref="C62:C70">B62/F62</f>
        <v>227</v>
      </c>
      <c r="D62" s="239">
        <v>11</v>
      </c>
      <c r="E62" s="240">
        <f aca="true" t="shared" si="5" ref="E62:E70">D62/F62</f>
        <v>11</v>
      </c>
      <c r="F62" s="241">
        <v>1</v>
      </c>
    </row>
    <row r="63" spans="1:6" ht="12.75">
      <c r="A63" s="242" t="s">
        <v>162</v>
      </c>
      <c r="B63" s="239">
        <v>205</v>
      </c>
      <c r="C63" s="240">
        <f t="shared" si="4"/>
        <v>205</v>
      </c>
      <c r="D63" s="239">
        <v>11</v>
      </c>
      <c r="E63" s="240">
        <f t="shared" si="5"/>
        <v>11</v>
      </c>
      <c r="F63" s="241">
        <v>1</v>
      </c>
    </row>
    <row r="64" spans="1:6" ht="12.75">
      <c r="A64" s="242" t="s">
        <v>164</v>
      </c>
      <c r="B64" s="239">
        <v>225</v>
      </c>
      <c r="C64" s="240">
        <f t="shared" si="4"/>
        <v>225</v>
      </c>
      <c r="D64" s="239">
        <v>11</v>
      </c>
      <c r="E64" s="240">
        <f t="shared" si="5"/>
        <v>11</v>
      </c>
      <c r="F64" s="241">
        <v>1</v>
      </c>
    </row>
    <row r="65" spans="1:6" ht="12.75">
      <c r="A65" s="242" t="s">
        <v>30</v>
      </c>
      <c r="B65" s="239">
        <v>3446</v>
      </c>
      <c r="C65" s="240">
        <f t="shared" si="4"/>
        <v>202.7058823529412</v>
      </c>
      <c r="D65" s="239">
        <v>171</v>
      </c>
      <c r="E65" s="240">
        <f t="shared" si="5"/>
        <v>10.058823529411764</v>
      </c>
      <c r="F65" s="241">
        <v>17</v>
      </c>
    </row>
    <row r="66" spans="1:6" ht="12.75">
      <c r="A66" s="242" t="s">
        <v>175</v>
      </c>
      <c r="B66" s="239">
        <v>665</v>
      </c>
      <c r="C66" s="240">
        <f t="shared" si="4"/>
        <v>221.66666666666666</v>
      </c>
      <c r="D66" s="239">
        <v>33</v>
      </c>
      <c r="E66" s="240">
        <f t="shared" si="5"/>
        <v>11</v>
      </c>
      <c r="F66" s="241">
        <v>3</v>
      </c>
    </row>
    <row r="67" spans="1:6" ht="12.75">
      <c r="A67" s="242" t="s">
        <v>173</v>
      </c>
      <c r="B67" s="239">
        <v>210</v>
      </c>
      <c r="C67" s="240">
        <f t="shared" si="4"/>
        <v>210</v>
      </c>
      <c r="D67" s="239">
        <v>11</v>
      </c>
      <c r="E67" s="240">
        <f t="shared" si="5"/>
        <v>11</v>
      </c>
      <c r="F67" s="241">
        <v>1</v>
      </c>
    </row>
    <row r="68" spans="1:6" ht="12.75">
      <c r="A68" s="242" t="s">
        <v>179</v>
      </c>
      <c r="B68" s="239">
        <v>209</v>
      </c>
      <c r="C68" s="240">
        <f t="shared" si="4"/>
        <v>209</v>
      </c>
      <c r="D68" s="239">
        <v>11</v>
      </c>
      <c r="E68" s="240">
        <f t="shared" si="5"/>
        <v>11</v>
      </c>
      <c r="F68" s="241">
        <v>1</v>
      </c>
    </row>
    <row r="69" spans="1:6" ht="12.75">
      <c r="A69" s="242" t="s">
        <v>19</v>
      </c>
      <c r="B69" s="239">
        <v>197</v>
      </c>
      <c r="C69" s="240">
        <f t="shared" si="4"/>
        <v>197</v>
      </c>
      <c r="D69" s="239">
        <v>12</v>
      </c>
      <c r="E69" s="240">
        <f t="shared" si="5"/>
        <v>12</v>
      </c>
      <c r="F69" s="241">
        <v>1</v>
      </c>
    </row>
    <row r="70" spans="1:6" s="251" customFormat="1" ht="29.25" customHeight="1">
      <c r="A70" s="247" t="s">
        <v>468</v>
      </c>
      <c r="B70" s="248">
        <f>SUM(B61:B69)</f>
        <v>6524</v>
      </c>
      <c r="C70" s="249">
        <f t="shared" si="4"/>
        <v>217.46666666666667</v>
      </c>
      <c r="D70" s="248">
        <f>SUM(D61:D69)</f>
        <v>315</v>
      </c>
      <c r="E70" s="249">
        <f t="shared" si="5"/>
        <v>10.5</v>
      </c>
      <c r="F70" s="250">
        <f>SUM(F61:F69)</f>
        <v>30</v>
      </c>
    </row>
    <row r="73" spans="1:7" s="21" customFormat="1" ht="62.25" customHeight="1">
      <c r="A73" s="216" t="s">
        <v>551</v>
      </c>
      <c r="B73" s="424" t="s">
        <v>245</v>
      </c>
      <c r="C73" s="425"/>
      <c r="D73" s="425"/>
      <c r="E73" s="425"/>
      <c r="F73" s="426"/>
      <c r="G73" s="13"/>
    </row>
    <row r="74" spans="1:6" s="99" customFormat="1" ht="42">
      <c r="A74" s="232" t="s">
        <v>49</v>
      </c>
      <c r="B74" s="232" t="s">
        <v>200</v>
      </c>
      <c r="C74" s="232" t="s">
        <v>297</v>
      </c>
      <c r="D74" s="232" t="s">
        <v>407</v>
      </c>
      <c r="E74" s="232" t="s">
        <v>408</v>
      </c>
      <c r="F74" s="232" t="s">
        <v>409</v>
      </c>
    </row>
    <row r="75" spans="1:6" ht="12.75">
      <c r="A75" s="242" t="s">
        <v>287</v>
      </c>
      <c r="B75" s="239">
        <v>300</v>
      </c>
      <c r="C75" s="240">
        <f>B75/F75</f>
        <v>300</v>
      </c>
      <c r="D75" s="239">
        <v>10</v>
      </c>
      <c r="E75" s="240">
        <f>D75/F75</f>
        <v>10</v>
      </c>
      <c r="F75" s="241">
        <v>1</v>
      </c>
    </row>
    <row r="76" spans="1:6" ht="12.75">
      <c r="A76" s="242" t="s">
        <v>31</v>
      </c>
      <c r="B76" s="239">
        <v>2879</v>
      </c>
      <c r="C76" s="240">
        <f aca="true" t="shared" si="6" ref="C76:C85">B76/F76</f>
        <v>205.64285714285714</v>
      </c>
      <c r="D76" s="239">
        <v>148</v>
      </c>
      <c r="E76" s="240">
        <f aca="true" t="shared" si="7" ref="E76:E85">D76/F76</f>
        <v>10.571428571428571</v>
      </c>
      <c r="F76" s="241">
        <v>14</v>
      </c>
    </row>
    <row r="77" spans="1:6" ht="12.75">
      <c r="A77" s="242" t="s">
        <v>278</v>
      </c>
      <c r="B77" s="239">
        <v>330</v>
      </c>
      <c r="C77" s="240">
        <f t="shared" si="6"/>
        <v>330</v>
      </c>
      <c r="D77" s="239">
        <v>11</v>
      </c>
      <c r="E77" s="240">
        <f t="shared" si="7"/>
        <v>11</v>
      </c>
      <c r="F77" s="241">
        <v>1</v>
      </c>
    </row>
    <row r="78" spans="1:6" ht="12.75">
      <c r="A78" s="242" t="s">
        <v>294</v>
      </c>
      <c r="B78" s="239">
        <v>220</v>
      </c>
      <c r="C78" s="240">
        <f t="shared" si="6"/>
        <v>220</v>
      </c>
      <c r="D78" s="239">
        <v>10</v>
      </c>
      <c r="E78" s="240">
        <f t="shared" si="7"/>
        <v>10</v>
      </c>
      <c r="F78" s="241">
        <v>1</v>
      </c>
    </row>
    <row r="79" spans="1:6" ht="12.75">
      <c r="A79" s="242" t="s">
        <v>272</v>
      </c>
      <c r="B79" s="239">
        <v>210</v>
      </c>
      <c r="C79" s="240">
        <f t="shared" si="6"/>
        <v>210</v>
      </c>
      <c r="D79" s="239">
        <v>11</v>
      </c>
      <c r="E79" s="240">
        <f t="shared" si="7"/>
        <v>11</v>
      </c>
      <c r="F79" s="241">
        <v>1</v>
      </c>
    </row>
    <row r="80" spans="1:6" ht="12.75">
      <c r="A80" s="242" t="s">
        <v>181</v>
      </c>
      <c r="B80" s="239">
        <v>935</v>
      </c>
      <c r="C80" s="240">
        <f t="shared" si="6"/>
        <v>233.75</v>
      </c>
      <c r="D80" s="239">
        <v>46</v>
      </c>
      <c r="E80" s="240">
        <f t="shared" si="7"/>
        <v>11.5</v>
      </c>
      <c r="F80" s="241">
        <v>4</v>
      </c>
    </row>
    <row r="81" spans="1:6" ht="12.75">
      <c r="A81" s="242" t="s">
        <v>267</v>
      </c>
      <c r="B81" s="239">
        <v>234</v>
      </c>
      <c r="C81" s="240">
        <f t="shared" si="6"/>
        <v>234</v>
      </c>
      <c r="D81" s="239">
        <v>12</v>
      </c>
      <c r="E81" s="240">
        <f t="shared" si="7"/>
        <v>12</v>
      </c>
      <c r="F81" s="241">
        <v>1</v>
      </c>
    </row>
    <row r="82" spans="1:6" ht="12.75">
      <c r="A82" s="242" t="s">
        <v>257</v>
      </c>
      <c r="B82" s="239">
        <v>208</v>
      </c>
      <c r="C82" s="240">
        <f t="shared" si="6"/>
        <v>208</v>
      </c>
      <c r="D82" s="239">
        <v>11</v>
      </c>
      <c r="E82" s="240">
        <f t="shared" si="7"/>
        <v>11</v>
      </c>
      <c r="F82" s="241">
        <v>1</v>
      </c>
    </row>
    <row r="83" spans="1:6" ht="12.75">
      <c r="A83" s="242" t="s">
        <v>256</v>
      </c>
      <c r="B83" s="239">
        <v>418</v>
      </c>
      <c r="C83" s="240">
        <f t="shared" si="6"/>
        <v>209</v>
      </c>
      <c r="D83" s="239">
        <v>23</v>
      </c>
      <c r="E83" s="240">
        <f t="shared" si="7"/>
        <v>11.5</v>
      </c>
      <c r="F83" s="241">
        <v>2</v>
      </c>
    </row>
    <row r="84" spans="1:6" ht="12.75">
      <c r="A84" s="242" t="s">
        <v>254</v>
      </c>
      <c r="B84" s="239">
        <v>187</v>
      </c>
      <c r="C84" s="240">
        <f t="shared" si="6"/>
        <v>187</v>
      </c>
      <c r="D84" s="239">
        <v>10</v>
      </c>
      <c r="E84" s="240">
        <f t="shared" si="7"/>
        <v>10</v>
      </c>
      <c r="F84" s="241">
        <v>1</v>
      </c>
    </row>
    <row r="85" spans="1:6" s="251" customFormat="1" ht="29.25" customHeight="1">
      <c r="A85" s="247" t="s">
        <v>469</v>
      </c>
      <c r="B85" s="248">
        <f>SUM(B75:B84)</f>
        <v>5921</v>
      </c>
      <c r="C85" s="249">
        <f t="shared" si="6"/>
        <v>219.2962962962963</v>
      </c>
      <c r="D85" s="248">
        <f>SUM(D75:D84)</f>
        <v>292</v>
      </c>
      <c r="E85" s="249">
        <f t="shared" si="7"/>
        <v>10.814814814814815</v>
      </c>
      <c r="F85" s="250">
        <f>SUM(F75:F84)</f>
        <v>27</v>
      </c>
    </row>
    <row r="88" spans="1:7" s="21" customFormat="1" ht="62.25" customHeight="1">
      <c r="A88" s="216" t="s">
        <v>551</v>
      </c>
      <c r="B88" s="424" t="s">
        <v>246</v>
      </c>
      <c r="C88" s="425"/>
      <c r="D88" s="425"/>
      <c r="E88" s="425"/>
      <c r="F88" s="426"/>
      <c r="G88" s="13"/>
    </row>
    <row r="89" spans="1:6" s="24" customFormat="1" ht="42">
      <c r="A89" s="232" t="s">
        <v>49</v>
      </c>
      <c r="B89" s="232" t="s">
        <v>200</v>
      </c>
      <c r="C89" s="232" t="s">
        <v>297</v>
      </c>
      <c r="D89" s="232" t="s">
        <v>407</v>
      </c>
      <c r="E89" s="232" t="s">
        <v>408</v>
      </c>
      <c r="F89" s="232" t="s">
        <v>409</v>
      </c>
    </row>
    <row r="90" spans="1:6" ht="12.75">
      <c r="A90" s="242" t="s">
        <v>32</v>
      </c>
      <c r="B90" s="239">
        <v>600</v>
      </c>
      <c r="C90" s="240">
        <f>B90/F90</f>
        <v>200</v>
      </c>
      <c r="D90" s="239">
        <v>32</v>
      </c>
      <c r="E90" s="240">
        <f>D90/F90</f>
        <v>10.666666666666666</v>
      </c>
      <c r="F90" s="241">
        <v>3</v>
      </c>
    </row>
    <row r="91" spans="1:6" ht="12.75">
      <c r="A91" s="242" t="s">
        <v>350</v>
      </c>
      <c r="B91" s="239">
        <v>280</v>
      </c>
      <c r="C91" s="240">
        <f>B91/F91</f>
        <v>280</v>
      </c>
      <c r="D91" s="239">
        <v>11</v>
      </c>
      <c r="E91" s="240">
        <f>D91/F91</f>
        <v>11</v>
      </c>
      <c r="F91" s="241">
        <v>1</v>
      </c>
    </row>
    <row r="92" spans="1:6" ht="12.75">
      <c r="A92" s="242" t="s">
        <v>333</v>
      </c>
      <c r="B92" s="239">
        <v>211</v>
      </c>
      <c r="C92" s="240">
        <f>B92/F92</f>
        <v>211</v>
      </c>
      <c r="D92" s="239">
        <v>10</v>
      </c>
      <c r="E92" s="240">
        <f>D92/F92</f>
        <v>10</v>
      </c>
      <c r="F92" s="241">
        <v>1</v>
      </c>
    </row>
    <row r="93" spans="1:6" ht="12.75">
      <c r="A93" s="242" t="s">
        <v>507</v>
      </c>
      <c r="B93" s="239">
        <v>200</v>
      </c>
      <c r="C93" s="240">
        <f>B93/F93</f>
        <v>200</v>
      </c>
      <c r="D93" s="239">
        <v>11</v>
      </c>
      <c r="E93" s="240">
        <f>D93/F93</f>
        <v>11</v>
      </c>
      <c r="F93" s="241">
        <v>1</v>
      </c>
    </row>
    <row r="94" spans="1:6" s="251" customFormat="1" ht="29.25" customHeight="1">
      <c r="A94" s="247" t="s">
        <v>470</v>
      </c>
      <c r="B94" s="248">
        <f>SUM(B90:B93)</f>
        <v>1291</v>
      </c>
      <c r="C94" s="249">
        <f>B94/F94</f>
        <v>215.16666666666666</v>
      </c>
      <c r="D94" s="248">
        <f>SUM(D90:D93)</f>
        <v>64</v>
      </c>
      <c r="E94" s="249">
        <f>D94/F94</f>
        <v>10.666666666666666</v>
      </c>
      <c r="F94" s="250">
        <f>SUM(F90:F93)</f>
        <v>6</v>
      </c>
    </row>
    <row r="97" spans="1:7" s="21" customFormat="1" ht="62.25" customHeight="1">
      <c r="A97" s="216" t="s">
        <v>551</v>
      </c>
      <c r="B97" s="424" t="s">
        <v>247</v>
      </c>
      <c r="C97" s="425"/>
      <c r="D97" s="425"/>
      <c r="E97" s="425"/>
      <c r="F97" s="426"/>
      <c r="G97" s="13"/>
    </row>
    <row r="98" spans="1:6" s="24" customFormat="1" ht="42">
      <c r="A98" s="232" t="s">
        <v>49</v>
      </c>
      <c r="B98" s="232" t="s">
        <v>200</v>
      </c>
      <c r="C98" s="232" t="s">
        <v>297</v>
      </c>
      <c r="D98" s="232" t="s">
        <v>407</v>
      </c>
      <c r="E98" s="232" t="s">
        <v>408</v>
      </c>
      <c r="F98" s="232" t="s">
        <v>409</v>
      </c>
    </row>
    <row r="99" spans="1:6" ht="12.75">
      <c r="A99" s="242" t="s">
        <v>313</v>
      </c>
      <c r="B99" s="239">
        <v>180</v>
      </c>
      <c r="C99" s="240">
        <f aca="true" t="shared" si="8" ref="C99:C104">B99/F99</f>
        <v>180</v>
      </c>
      <c r="D99" s="239">
        <v>10</v>
      </c>
      <c r="E99" s="240">
        <f aca="true" t="shared" si="9" ref="E99:E104">D99/F99</f>
        <v>10</v>
      </c>
      <c r="F99" s="241">
        <v>1</v>
      </c>
    </row>
    <row r="100" spans="1:6" ht="12.75">
      <c r="A100" s="242" t="s">
        <v>312</v>
      </c>
      <c r="B100" s="239">
        <v>414</v>
      </c>
      <c r="C100" s="240">
        <f t="shared" si="8"/>
        <v>207</v>
      </c>
      <c r="D100" s="239">
        <v>21</v>
      </c>
      <c r="E100" s="240">
        <f t="shared" si="9"/>
        <v>10.5</v>
      </c>
      <c r="F100" s="241">
        <v>2</v>
      </c>
    </row>
    <row r="101" spans="1:6" ht="12.75">
      <c r="A101" s="242" t="s">
        <v>308</v>
      </c>
      <c r="B101" s="239">
        <v>1089</v>
      </c>
      <c r="C101" s="240">
        <f t="shared" si="8"/>
        <v>217.8</v>
      </c>
      <c r="D101" s="239">
        <v>55</v>
      </c>
      <c r="E101" s="240">
        <f t="shared" si="9"/>
        <v>11</v>
      </c>
      <c r="F101" s="241">
        <v>5</v>
      </c>
    </row>
    <row r="102" spans="1:6" ht="12.75">
      <c r="A102" s="242" t="s">
        <v>33</v>
      </c>
      <c r="B102" s="239">
        <v>3023</v>
      </c>
      <c r="C102" s="240">
        <f t="shared" si="8"/>
        <v>215.92857142857142</v>
      </c>
      <c r="D102" s="239">
        <v>155</v>
      </c>
      <c r="E102" s="240">
        <f t="shared" si="9"/>
        <v>11.071428571428571</v>
      </c>
      <c r="F102" s="241">
        <v>14</v>
      </c>
    </row>
    <row r="103" spans="1:6" ht="12.75">
      <c r="A103" s="242" t="s">
        <v>185</v>
      </c>
      <c r="B103" s="239">
        <v>220</v>
      </c>
      <c r="C103" s="240">
        <f t="shared" si="8"/>
        <v>220</v>
      </c>
      <c r="D103" s="239">
        <v>11</v>
      </c>
      <c r="E103" s="240">
        <f t="shared" si="9"/>
        <v>11</v>
      </c>
      <c r="F103" s="241">
        <v>1</v>
      </c>
    </row>
    <row r="104" spans="1:6" s="251" customFormat="1" ht="29.25" customHeight="1">
      <c r="A104" s="247" t="s">
        <v>402</v>
      </c>
      <c r="B104" s="248">
        <f>SUM(B99:B103)</f>
        <v>4926</v>
      </c>
      <c r="C104" s="249">
        <f t="shared" si="8"/>
        <v>214.17391304347825</v>
      </c>
      <c r="D104" s="248">
        <f>SUM(D99:D103)</f>
        <v>252</v>
      </c>
      <c r="E104" s="249">
        <f t="shared" si="9"/>
        <v>10.956521739130435</v>
      </c>
      <c r="F104" s="250">
        <f>SUM(F99:F103)</f>
        <v>23</v>
      </c>
    </row>
    <row r="105" s="24" customFormat="1" ht="12.75"/>
    <row r="106" s="24" customFormat="1" ht="12.75"/>
    <row r="107" spans="1:7" s="21" customFormat="1" ht="62.25" customHeight="1">
      <c r="A107" s="216" t="s">
        <v>551</v>
      </c>
      <c r="B107" s="424" t="s">
        <v>248</v>
      </c>
      <c r="C107" s="425"/>
      <c r="D107" s="425"/>
      <c r="E107" s="425"/>
      <c r="F107" s="426"/>
      <c r="G107" s="13"/>
    </row>
    <row r="108" spans="1:6" s="24" customFormat="1" ht="42">
      <c r="A108" s="232" t="s">
        <v>49</v>
      </c>
      <c r="B108" s="232" t="s">
        <v>200</v>
      </c>
      <c r="C108" s="232" t="s">
        <v>297</v>
      </c>
      <c r="D108" s="232" t="s">
        <v>407</v>
      </c>
      <c r="E108" s="232" t="s">
        <v>408</v>
      </c>
      <c r="F108" s="232" t="s">
        <v>409</v>
      </c>
    </row>
    <row r="109" spans="1:6" ht="12.75">
      <c r="A109" s="242" t="s">
        <v>370</v>
      </c>
      <c r="B109" s="239">
        <v>413</v>
      </c>
      <c r="C109" s="240">
        <f aca="true" t="shared" si="10" ref="C109:C121">B109/F109</f>
        <v>206.5</v>
      </c>
      <c r="D109" s="239">
        <v>21</v>
      </c>
      <c r="E109" s="240">
        <f aca="true" t="shared" si="11" ref="E109:E121">D109/F109</f>
        <v>10.5</v>
      </c>
      <c r="F109" s="241">
        <v>2</v>
      </c>
    </row>
    <row r="110" spans="1:6" ht="22.5">
      <c r="A110" s="242" t="s">
        <v>327</v>
      </c>
      <c r="B110" s="239">
        <v>376</v>
      </c>
      <c r="C110" s="240">
        <f t="shared" si="10"/>
        <v>188</v>
      </c>
      <c r="D110" s="239">
        <v>21</v>
      </c>
      <c r="E110" s="240">
        <f t="shared" si="11"/>
        <v>10.5</v>
      </c>
      <c r="F110" s="241">
        <v>2</v>
      </c>
    </row>
    <row r="111" spans="1:6" ht="12.75">
      <c r="A111" s="242" t="s">
        <v>326</v>
      </c>
      <c r="B111" s="239">
        <v>1507</v>
      </c>
      <c r="C111" s="240">
        <f t="shared" si="10"/>
        <v>215.28571428571428</v>
      </c>
      <c r="D111" s="239">
        <v>77</v>
      </c>
      <c r="E111" s="240">
        <f t="shared" si="11"/>
        <v>11</v>
      </c>
      <c r="F111" s="241">
        <v>7</v>
      </c>
    </row>
    <row r="112" spans="1:6" ht="12.75">
      <c r="A112" s="242" t="s">
        <v>325</v>
      </c>
      <c r="B112" s="239">
        <v>866</v>
      </c>
      <c r="C112" s="240">
        <f t="shared" si="10"/>
        <v>216.5</v>
      </c>
      <c r="D112" s="239">
        <v>44</v>
      </c>
      <c r="E112" s="240">
        <f t="shared" si="11"/>
        <v>11</v>
      </c>
      <c r="F112" s="241">
        <v>4</v>
      </c>
    </row>
    <row r="113" spans="1:6" ht="12.75">
      <c r="A113" s="242" t="s">
        <v>376</v>
      </c>
      <c r="B113" s="239">
        <v>373</v>
      </c>
      <c r="C113" s="240">
        <f t="shared" si="10"/>
        <v>186.5</v>
      </c>
      <c r="D113" s="239">
        <v>20</v>
      </c>
      <c r="E113" s="240">
        <f t="shared" si="11"/>
        <v>10</v>
      </c>
      <c r="F113" s="241">
        <v>2</v>
      </c>
    </row>
    <row r="114" spans="1:6" ht="12.75">
      <c r="A114" s="242" t="s">
        <v>324</v>
      </c>
      <c r="B114" s="239">
        <v>1742</v>
      </c>
      <c r="C114" s="240">
        <f t="shared" si="10"/>
        <v>193.55555555555554</v>
      </c>
      <c r="D114" s="239">
        <v>91</v>
      </c>
      <c r="E114" s="240">
        <f t="shared" si="11"/>
        <v>10.11111111111111</v>
      </c>
      <c r="F114" s="241">
        <v>9</v>
      </c>
    </row>
    <row r="115" spans="1:6" ht="12.75">
      <c r="A115" s="242" t="s">
        <v>323</v>
      </c>
      <c r="B115" s="239">
        <v>193</v>
      </c>
      <c r="C115" s="240">
        <f t="shared" si="10"/>
        <v>193</v>
      </c>
      <c r="D115" s="239">
        <v>10</v>
      </c>
      <c r="E115" s="240">
        <f t="shared" si="11"/>
        <v>10</v>
      </c>
      <c r="F115" s="241">
        <v>1</v>
      </c>
    </row>
    <row r="116" spans="1:6" ht="12.75">
      <c r="A116" s="242" t="s">
        <v>320</v>
      </c>
      <c r="B116" s="239">
        <v>182</v>
      </c>
      <c r="C116" s="240">
        <f t="shared" si="10"/>
        <v>182</v>
      </c>
      <c r="D116" s="239">
        <v>10</v>
      </c>
      <c r="E116" s="240">
        <f t="shared" si="11"/>
        <v>10</v>
      </c>
      <c r="F116" s="241">
        <v>1</v>
      </c>
    </row>
    <row r="117" spans="1:6" ht="12.75">
      <c r="A117" s="242" t="s">
        <v>375</v>
      </c>
      <c r="B117" s="239">
        <v>186</v>
      </c>
      <c r="C117" s="240">
        <f t="shared" si="10"/>
        <v>186</v>
      </c>
      <c r="D117" s="239">
        <v>10</v>
      </c>
      <c r="E117" s="240">
        <f t="shared" si="11"/>
        <v>10</v>
      </c>
      <c r="F117" s="241">
        <v>1</v>
      </c>
    </row>
    <row r="118" spans="1:6" ht="12.75">
      <c r="A118" s="242" t="s">
        <v>368</v>
      </c>
      <c r="B118" s="239">
        <v>188</v>
      </c>
      <c r="C118" s="240">
        <f>B118/F118</f>
        <v>188</v>
      </c>
      <c r="D118" s="239">
        <v>10</v>
      </c>
      <c r="E118" s="240">
        <f>D118/F118</f>
        <v>10</v>
      </c>
      <c r="F118" s="241">
        <v>1</v>
      </c>
    </row>
    <row r="119" spans="1:6" ht="12.75">
      <c r="A119" s="242" t="s">
        <v>374</v>
      </c>
      <c r="B119" s="239">
        <v>189</v>
      </c>
      <c r="C119" s="240">
        <f t="shared" si="10"/>
        <v>189</v>
      </c>
      <c r="D119" s="239">
        <v>10</v>
      </c>
      <c r="E119" s="240">
        <f t="shared" si="11"/>
        <v>10</v>
      </c>
      <c r="F119" s="241">
        <v>1</v>
      </c>
    </row>
    <row r="120" spans="1:6" ht="12.75">
      <c r="A120" s="242" t="s">
        <v>373</v>
      </c>
      <c r="B120" s="239">
        <v>190</v>
      </c>
      <c r="C120" s="240">
        <f t="shared" si="10"/>
        <v>190</v>
      </c>
      <c r="D120" s="239">
        <v>12</v>
      </c>
      <c r="E120" s="240">
        <f t="shared" si="11"/>
        <v>12</v>
      </c>
      <c r="F120" s="241">
        <v>1</v>
      </c>
    </row>
    <row r="121" spans="1:6" ht="12.75">
      <c r="A121" s="242" t="s">
        <v>372</v>
      </c>
      <c r="B121" s="239">
        <v>183</v>
      </c>
      <c r="C121" s="240">
        <f t="shared" si="10"/>
        <v>183</v>
      </c>
      <c r="D121" s="239">
        <v>10</v>
      </c>
      <c r="E121" s="240">
        <f t="shared" si="11"/>
        <v>10</v>
      </c>
      <c r="F121" s="241">
        <v>1</v>
      </c>
    </row>
    <row r="122" spans="1:6" s="251" customFormat="1" ht="29.25" customHeight="1">
      <c r="A122" s="247" t="s">
        <v>403</v>
      </c>
      <c r="B122" s="248">
        <f>SUM(B109:B121)</f>
        <v>6588</v>
      </c>
      <c r="C122" s="248">
        <f>B122/F122</f>
        <v>199.63636363636363</v>
      </c>
      <c r="D122" s="248">
        <f>SUM(D109:D121)</f>
        <v>346</v>
      </c>
      <c r="E122" s="248">
        <f>SUM(E109:E121)</f>
        <v>135.11111111111111</v>
      </c>
      <c r="F122" s="248">
        <f>SUM(F109:F121)</f>
        <v>33</v>
      </c>
    </row>
    <row r="123" s="24" customFormat="1" ht="12.75">
      <c r="A123" s="13"/>
    </row>
    <row r="124" s="24" customFormat="1" ht="12.75">
      <c r="A124" s="13"/>
    </row>
    <row r="125" spans="1:7" s="21" customFormat="1" ht="62.25" customHeight="1">
      <c r="A125" s="216" t="s">
        <v>551</v>
      </c>
      <c r="B125" s="424" t="s">
        <v>249</v>
      </c>
      <c r="C125" s="425"/>
      <c r="D125" s="425"/>
      <c r="E125" s="425"/>
      <c r="F125" s="426"/>
      <c r="G125" s="13"/>
    </row>
    <row r="126" spans="1:6" s="24" customFormat="1" ht="42">
      <c r="A126" s="232" t="s">
        <v>49</v>
      </c>
      <c r="B126" s="232" t="s">
        <v>200</v>
      </c>
      <c r="C126" s="232" t="s">
        <v>297</v>
      </c>
      <c r="D126" s="232" t="s">
        <v>407</v>
      </c>
      <c r="E126" s="232" t="s">
        <v>408</v>
      </c>
      <c r="F126" s="232" t="s">
        <v>409</v>
      </c>
    </row>
    <row r="127" spans="1:6" s="24" customFormat="1" ht="12.75">
      <c r="A127" s="102" t="s">
        <v>404</v>
      </c>
      <c r="B127" s="248">
        <v>0</v>
      </c>
      <c r="C127" s="248">
        <v>0</v>
      </c>
      <c r="D127" s="248">
        <v>0</v>
      </c>
      <c r="E127" s="248">
        <v>0</v>
      </c>
      <c r="F127" s="248">
        <v>0</v>
      </c>
    </row>
    <row r="128" s="24" customFormat="1" ht="12.75">
      <c r="A128" s="13"/>
    </row>
    <row r="129" s="106" customFormat="1" ht="10.5">
      <c r="A129" s="106" t="s">
        <v>479</v>
      </c>
    </row>
  </sheetData>
  <sheetProtection password="EFAE" sheet="1" objects="1" scenarios="1"/>
  <mergeCells count="11">
    <mergeCell ref="B97:F97"/>
    <mergeCell ref="B107:F107"/>
    <mergeCell ref="B125:F125"/>
    <mergeCell ref="B38:F38"/>
    <mergeCell ref="B59:F59"/>
    <mergeCell ref="B73:F73"/>
    <mergeCell ref="B88:F88"/>
    <mergeCell ref="B1:F1"/>
    <mergeCell ref="A15:F15"/>
    <mergeCell ref="B17:F17"/>
    <mergeCell ref="B29:F29"/>
  </mergeCells>
  <printOptions/>
  <pageMargins left="0.75" right="0.75" top="1" bottom="1" header="0.5" footer="0.5"/>
  <pageSetup horizontalDpi="600" verticalDpi="600" orientation="portrait" paperSize="9" r:id="rId1"/>
  <rowBreaks count="3" manualBreakCount="3">
    <brk id="16" max="255" man="1"/>
    <brk id="37" max="255" man="1"/>
    <brk id="7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7"/>
  <sheetViews>
    <sheetView workbookViewId="0" topLeftCell="A1">
      <selection activeCell="A1" sqref="A1:F106"/>
    </sheetView>
  </sheetViews>
  <sheetFormatPr defaultColWidth="9.140625" defaultRowHeight="12.75"/>
  <cols>
    <col min="1" max="1" width="20.140625" style="0" customWidth="1"/>
    <col min="2" max="2" width="12.57421875" style="0" customWidth="1"/>
    <col min="4" max="4" width="12.8515625" style="0" customWidth="1"/>
    <col min="6" max="6" width="12.00390625" style="0" customWidth="1"/>
  </cols>
  <sheetData>
    <row r="1" spans="1:6" s="2" customFormat="1" ht="63" customHeight="1">
      <c r="A1" s="11" t="s">
        <v>552</v>
      </c>
      <c r="B1" s="476" t="s">
        <v>76</v>
      </c>
      <c r="C1" s="477"/>
      <c r="D1" s="477"/>
      <c r="E1" s="477"/>
      <c r="F1" s="478"/>
    </row>
    <row r="3" spans="1:6" s="13" customFormat="1" ht="60.75" customHeight="1">
      <c r="A3" s="19" t="s">
        <v>410</v>
      </c>
      <c r="B3" s="20" t="s">
        <v>200</v>
      </c>
      <c r="C3" s="20" t="s">
        <v>77</v>
      </c>
      <c r="D3" s="20" t="s">
        <v>78</v>
      </c>
      <c r="E3" s="20" t="s">
        <v>79</v>
      </c>
      <c r="F3" s="20" t="s">
        <v>561</v>
      </c>
    </row>
    <row r="4" spans="1:6" s="13" customFormat="1" ht="12.75">
      <c r="A4" s="289" t="s">
        <v>27</v>
      </c>
      <c r="B4" s="359">
        <f>B21</f>
        <v>626</v>
      </c>
      <c r="C4" s="360">
        <f>C21</f>
        <v>208.66666666666666</v>
      </c>
      <c r="D4" s="359">
        <f>D21</f>
        <v>32</v>
      </c>
      <c r="E4" s="360">
        <f>E21</f>
        <v>10.666666666666666</v>
      </c>
      <c r="F4" s="289">
        <f>F21</f>
        <v>3</v>
      </c>
    </row>
    <row r="5" spans="1:6" s="13" customFormat="1" ht="12.75">
      <c r="A5" s="289" t="s">
        <v>28</v>
      </c>
      <c r="B5" s="359">
        <f>B28</f>
        <v>697</v>
      </c>
      <c r="C5" s="360">
        <f>C28</f>
        <v>232.33333333333334</v>
      </c>
      <c r="D5" s="359">
        <f>D28</f>
        <v>34</v>
      </c>
      <c r="E5" s="360">
        <f>E28</f>
        <v>11.333333333333334</v>
      </c>
      <c r="F5" s="289">
        <f>F28</f>
        <v>3</v>
      </c>
    </row>
    <row r="6" spans="1:6" s="13" customFormat="1" ht="12.75">
      <c r="A6" s="289" t="s">
        <v>29</v>
      </c>
      <c r="B6" s="289">
        <f>B39</f>
        <v>2231</v>
      </c>
      <c r="C6" s="358">
        <f>C39</f>
        <v>223.1</v>
      </c>
      <c r="D6" s="289">
        <f>D39</f>
        <v>119</v>
      </c>
      <c r="E6" s="358">
        <f>E39</f>
        <v>10.818181818181818</v>
      </c>
      <c r="F6" s="289">
        <f>F39</f>
        <v>11</v>
      </c>
    </row>
    <row r="7" spans="1:6" s="13" customFormat="1" ht="12.75">
      <c r="A7" s="289" t="s">
        <v>30</v>
      </c>
      <c r="B7" s="289">
        <f>B52</f>
        <v>2679</v>
      </c>
      <c r="C7" s="358">
        <f>C52</f>
        <v>206.07692307692307</v>
      </c>
      <c r="D7" s="289">
        <f>D52</f>
        <v>139</v>
      </c>
      <c r="E7" s="358">
        <f>E52</f>
        <v>10.692307692307692</v>
      </c>
      <c r="F7" s="289">
        <f>F52</f>
        <v>13</v>
      </c>
    </row>
    <row r="8" spans="1:6" s="13" customFormat="1" ht="12.75">
      <c r="A8" s="289" t="s">
        <v>31</v>
      </c>
      <c r="B8" s="289">
        <f>B67</f>
        <v>3051</v>
      </c>
      <c r="C8" s="358">
        <f>C67</f>
        <v>217.92857142857142</v>
      </c>
      <c r="D8" s="289">
        <f>D67</f>
        <v>154</v>
      </c>
      <c r="E8" s="358">
        <f>E67</f>
        <v>11</v>
      </c>
      <c r="F8" s="289">
        <f>F67</f>
        <v>14</v>
      </c>
    </row>
    <row r="9" spans="1:6" s="13" customFormat="1" ht="12.75">
      <c r="A9" s="289" t="s">
        <v>32</v>
      </c>
      <c r="B9" s="289">
        <f>B78</f>
        <v>4424</v>
      </c>
      <c r="C9" s="358">
        <f>C78</f>
        <v>210.66666666666666</v>
      </c>
      <c r="D9" s="289">
        <f>D78</f>
        <v>230</v>
      </c>
      <c r="E9" s="358">
        <f>E78</f>
        <v>10.952380952380953</v>
      </c>
      <c r="F9" s="289">
        <f>F78</f>
        <v>21</v>
      </c>
    </row>
    <row r="10" spans="1:6" s="13" customFormat="1" ht="12.75">
      <c r="A10" s="289" t="s">
        <v>33</v>
      </c>
      <c r="B10" s="289">
        <f>B90</f>
        <v>2710</v>
      </c>
      <c r="C10" s="358">
        <f>C90</f>
        <v>225.83333333333334</v>
      </c>
      <c r="D10" s="289">
        <f>D90</f>
        <v>133</v>
      </c>
      <c r="E10" s="358">
        <f>E90</f>
        <v>11.083333333333334</v>
      </c>
      <c r="F10" s="289">
        <f>F90</f>
        <v>12</v>
      </c>
    </row>
    <row r="11" spans="1:6" s="13" customFormat="1" ht="12.75">
      <c r="A11" s="289" t="s">
        <v>34</v>
      </c>
      <c r="B11" s="289">
        <f>B100</f>
        <v>1150</v>
      </c>
      <c r="C11" s="358">
        <f>C100</f>
        <v>230</v>
      </c>
      <c r="D11" s="289">
        <f>D100</f>
        <v>54</v>
      </c>
      <c r="E11" s="358">
        <f>E100</f>
        <v>10.8</v>
      </c>
      <c r="F11" s="289">
        <f>F100</f>
        <v>5</v>
      </c>
    </row>
    <row r="12" spans="1:6" s="13" customFormat="1" ht="12.75">
      <c r="A12" s="289" t="s">
        <v>35</v>
      </c>
      <c r="B12" s="289">
        <f>B106</f>
        <v>712</v>
      </c>
      <c r="C12" s="358">
        <f>C106</f>
        <v>237.33333333333334</v>
      </c>
      <c r="D12" s="289">
        <f>D106</f>
        <v>36</v>
      </c>
      <c r="E12" s="358">
        <f>E106</f>
        <v>12</v>
      </c>
      <c r="F12" s="289">
        <f>F106</f>
        <v>3</v>
      </c>
    </row>
    <row r="13" spans="1:6" s="13" customFormat="1" ht="24.75" customHeight="1">
      <c r="A13" s="19" t="s">
        <v>36</v>
      </c>
      <c r="B13" s="18">
        <f>SUM(B4:B12)</f>
        <v>18280</v>
      </c>
      <c r="C13" s="18">
        <f>B13/F13</f>
        <v>215.05882352941177</v>
      </c>
      <c r="D13" s="18">
        <f>SUM(D4:D12)</f>
        <v>931</v>
      </c>
      <c r="E13" s="18">
        <f>D13/F13</f>
        <v>10.952941176470588</v>
      </c>
      <c r="F13" s="18">
        <f>SUM(F4:F12)</f>
        <v>85</v>
      </c>
    </row>
    <row r="15" spans="1:6" s="22" customFormat="1" ht="33" customHeight="1">
      <c r="A15" s="440" t="s">
        <v>411</v>
      </c>
      <c r="B15" s="440"/>
      <c r="C15" s="440"/>
      <c r="D15" s="440"/>
      <c r="E15" s="440"/>
      <c r="F15" s="440"/>
    </row>
    <row r="17" spans="1:6" s="21" customFormat="1" ht="63" customHeight="1">
      <c r="A17" s="216" t="s">
        <v>552</v>
      </c>
      <c r="B17" s="479" t="s">
        <v>208</v>
      </c>
      <c r="C17" s="480"/>
      <c r="D17" s="480"/>
      <c r="E17" s="480"/>
      <c r="F17" s="481"/>
    </row>
    <row r="18" spans="1:6" s="24" customFormat="1" ht="51" customHeight="1">
      <c r="A18" s="232" t="s">
        <v>49</v>
      </c>
      <c r="B18" s="232" t="s">
        <v>200</v>
      </c>
      <c r="C18" s="232" t="s">
        <v>77</v>
      </c>
      <c r="D18" s="232" t="s">
        <v>78</v>
      </c>
      <c r="E18" s="232" t="s">
        <v>79</v>
      </c>
      <c r="F18" s="232" t="s">
        <v>409</v>
      </c>
    </row>
    <row r="19" spans="1:6" s="45" customFormat="1" ht="12.75">
      <c r="A19" s="242" t="s">
        <v>432</v>
      </c>
      <c r="B19" s="239">
        <v>204</v>
      </c>
      <c r="C19" s="240">
        <f>B19/F19</f>
        <v>204</v>
      </c>
      <c r="D19" s="239">
        <v>11</v>
      </c>
      <c r="E19" s="240">
        <f>D19/F19</f>
        <v>11</v>
      </c>
      <c r="F19" s="241">
        <v>1</v>
      </c>
    </row>
    <row r="20" spans="1:6" s="45" customFormat="1" ht="12.75">
      <c r="A20" s="242" t="s">
        <v>27</v>
      </c>
      <c r="B20" s="239">
        <v>422</v>
      </c>
      <c r="C20" s="240">
        <f>B20/F20</f>
        <v>211</v>
      </c>
      <c r="D20" s="239">
        <v>21</v>
      </c>
      <c r="E20" s="240">
        <f>D20/F20</f>
        <v>10.5</v>
      </c>
      <c r="F20" s="241">
        <v>2</v>
      </c>
    </row>
    <row r="21" spans="1:6" s="251" customFormat="1" ht="29.25" customHeight="1">
      <c r="A21" s="247" t="s">
        <v>441</v>
      </c>
      <c r="B21" s="248">
        <f>SUM(B19:B20)</f>
        <v>626</v>
      </c>
      <c r="C21" s="249">
        <f>B21/F21</f>
        <v>208.66666666666666</v>
      </c>
      <c r="D21" s="248">
        <f>SUM(D19:D20)</f>
        <v>32</v>
      </c>
      <c r="E21" s="249">
        <f>D21/F21</f>
        <v>10.666666666666666</v>
      </c>
      <c r="F21" s="250">
        <f>SUM(F19:F20)</f>
        <v>3</v>
      </c>
    </row>
    <row r="24" spans="1:6" s="21" customFormat="1" ht="63" customHeight="1">
      <c r="A24" s="216" t="s">
        <v>552</v>
      </c>
      <c r="B24" s="479" t="s">
        <v>209</v>
      </c>
      <c r="C24" s="480"/>
      <c r="D24" s="480"/>
      <c r="E24" s="480"/>
      <c r="F24" s="481"/>
    </row>
    <row r="25" spans="1:6" s="24" customFormat="1" ht="51" customHeight="1">
      <c r="A25" s="232" t="s">
        <v>49</v>
      </c>
      <c r="B25" s="232" t="s">
        <v>200</v>
      </c>
      <c r="C25" s="232" t="s">
        <v>77</v>
      </c>
      <c r="D25" s="232" t="s">
        <v>78</v>
      </c>
      <c r="E25" s="232" t="s">
        <v>79</v>
      </c>
      <c r="F25" s="232" t="s">
        <v>409</v>
      </c>
    </row>
    <row r="26" spans="1:6" s="45" customFormat="1" ht="12.75">
      <c r="A26" s="242" t="s">
        <v>446</v>
      </c>
      <c r="B26" s="239">
        <v>230</v>
      </c>
      <c r="C26" s="240">
        <f>B26/F26</f>
        <v>230</v>
      </c>
      <c r="D26" s="239">
        <v>12</v>
      </c>
      <c r="E26" s="240">
        <f>D26/F26</f>
        <v>12</v>
      </c>
      <c r="F26" s="241">
        <v>1</v>
      </c>
    </row>
    <row r="27" spans="1:6" s="45" customFormat="1" ht="12.75">
      <c r="A27" s="242" t="s">
        <v>28</v>
      </c>
      <c r="B27" s="239">
        <v>467</v>
      </c>
      <c r="C27" s="240">
        <f>B27/F27</f>
        <v>233.5</v>
      </c>
      <c r="D27" s="239">
        <v>22</v>
      </c>
      <c r="E27" s="240">
        <f>D27/F27</f>
        <v>11</v>
      </c>
      <c r="F27" s="241">
        <v>2</v>
      </c>
    </row>
    <row r="28" spans="1:6" s="251" customFormat="1" ht="29.25" customHeight="1">
      <c r="A28" s="247" t="s">
        <v>51</v>
      </c>
      <c r="B28" s="248">
        <f>SUM(B26:B27)</f>
        <v>697</v>
      </c>
      <c r="C28" s="249">
        <f>B28/F28</f>
        <v>232.33333333333334</v>
      </c>
      <c r="D28" s="248">
        <f>SUM(D26:D27)</f>
        <v>34</v>
      </c>
      <c r="E28" s="249">
        <f>D28/F28</f>
        <v>11.333333333333334</v>
      </c>
      <c r="F28" s="250">
        <f>SUM(F26:F27)</f>
        <v>3</v>
      </c>
    </row>
    <row r="31" spans="1:6" s="21" customFormat="1" ht="63" customHeight="1">
      <c r="A31" s="216" t="s">
        <v>552</v>
      </c>
      <c r="B31" s="479" t="s">
        <v>210</v>
      </c>
      <c r="C31" s="480"/>
      <c r="D31" s="480"/>
      <c r="E31" s="480"/>
      <c r="F31" s="481"/>
    </row>
    <row r="32" spans="1:6" s="24" customFormat="1" ht="51" customHeight="1">
      <c r="A32" s="232" t="s">
        <v>49</v>
      </c>
      <c r="B32" s="232" t="s">
        <v>200</v>
      </c>
      <c r="C32" s="232" t="s">
        <v>77</v>
      </c>
      <c r="D32" s="232" t="s">
        <v>78</v>
      </c>
      <c r="E32" s="232" t="s">
        <v>79</v>
      </c>
      <c r="F32" s="232" t="s">
        <v>409</v>
      </c>
    </row>
    <row r="33" spans="1:6" s="45" customFormat="1" ht="12.75">
      <c r="A33" s="242" t="s">
        <v>461</v>
      </c>
      <c r="B33" s="239">
        <v>434</v>
      </c>
      <c r="C33" s="240">
        <f>B33/F33</f>
        <v>217</v>
      </c>
      <c r="D33" s="239">
        <v>21</v>
      </c>
      <c r="E33" s="240">
        <f>D33/F33</f>
        <v>10.5</v>
      </c>
      <c r="F33" s="241">
        <v>2</v>
      </c>
    </row>
    <row r="34" spans="1:6" s="45" customFormat="1" ht="12.75">
      <c r="A34" s="242" t="s">
        <v>123</v>
      </c>
      <c r="B34" s="259" t="s">
        <v>198</v>
      </c>
      <c r="C34" s="240">
        <v>0</v>
      </c>
      <c r="D34" s="239">
        <v>10</v>
      </c>
      <c r="E34" s="240">
        <f aca="true" t="shared" si="0" ref="E34:E39">D34/F34</f>
        <v>10</v>
      </c>
      <c r="F34" s="241">
        <v>1</v>
      </c>
    </row>
    <row r="35" spans="1:6" s="45" customFormat="1" ht="12.75">
      <c r="A35" s="242" t="s">
        <v>13</v>
      </c>
      <c r="B35" s="239">
        <v>205</v>
      </c>
      <c r="C35" s="240">
        <f>B35/F35</f>
        <v>205</v>
      </c>
      <c r="D35" s="239">
        <v>10</v>
      </c>
      <c r="E35" s="240">
        <f t="shared" si="0"/>
        <v>10</v>
      </c>
      <c r="F35" s="241">
        <v>1</v>
      </c>
    </row>
    <row r="36" spans="1:6" s="45" customFormat="1" ht="12.75">
      <c r="A36" s="242" t="s">
        <v>133</v>
      </c>
      <c r="B36" s="239">
        <v>633</v>
      </c>
      <c r="C36" s="240">
        <f>B36/F36</f>
        <v>211</v>
      </c>
      <c r="D36" s="239">
        <v>33</v>
      </c>
      <c r="E36" s="240">
        <f t="shared" si="0"/>
        <v>11</v>
      </c>
      <c r="F36" s="241">
        <v>3</v>
      </c>
    </row>
    <row r="37" spans="1:6" s="45" customFormat="1" ht="12.75">
      <c r="A37" s="242" t="s">
        <v>139</v>
      </c>
      <c r="B37" s="239">
        <v>739</v>
      </c>
      <c r="C37" s="240">
        <f>B37/F37</f>
        <v>246.33333333333334</v>
      </c>
      <c r="D37" s="239">
        <v>34</v>
      </c>
      <c r="E37" s="240">
        <f t="shared" si="0"/>
        <v>11.333333333333334</v>
      </c>
      <c r="F37" s="241">
        <v>3</v>
      </c>
    </row>
    <row r="38" spans="1:6" s="45" customFormat="1" ht="12.75">
      <c r="A38" s="242" t="s">
        <v>12</v>
      </c>
      <c r="B38" s="239">
        <v>220</v>
      </c>
      <c r="C38" s="240">
        <f>B38/F38</f>
        <v>220</v>
      </c>
      <c r="D38" s="239">
        <v>11</v>
      </c>
      <c r="E38" s="240">
        <f t="shared" si="0"/>
        <v>11</v>
      </c>
      <c r="F38" s="241">
        <v>1</v>
      </c>
    </row>
    <row r="39" spans="1:6" s="251" customFormat="1" ht="29.25" customHeight="1">
      <c r="A39" s="247" t="s">
        <v>467</v>
      </c>
      <c r="B39" s="248">
        <f>SUM(B33:B38)</f>
        <v>2231</v>
      </c>
      <c r="C39" s="249">
        <f>B39/(F39-F34)</f>
        <v>223.1</v>
      </c>
      <c r="D39" s="248">
        <f>SUM(D33:D38)</f>
        <v>119</v>
      </c>
      <c r="E39" s="249">
        <f t="shared" si="0"/>
        <v>10.818181818181818</v>
      </c>
      <c r="F39" s="250">
        <f>SUM(F33:F38)</f>
        <v>11</v>
      </c>
    </row>
    <row r="42" spans="1:6" s="21" customFormat="1" ht="63" customHeight="1">
      <c r="A42" s="216" t="s">
        <v>552</v>
      </c>
      <c r="B42" s="479" t="s">
        <v>211</v>
      </c>
      <c r="C42" s="480"/>
      <c r="D42" s="480"/>
      <c r="E42" s="480"/>
      <c r="F42" s="481"/>
    </row>
    <row r="43" spans="1:6" s="24" customFormat="1" ht="51" customHeight="1">
      <c r="A43" s="232" t="s">
        <v>49</v>
      </c>
      <c r="B43" s="232" t="s">
        <v>200</v>
      </c>
      <c r="C43" s="232" t="s">
        <v>77</v>
      </c>
      <c r="D43" s="232" t="s">
        <v>78</v>
      </c>
      <c r="E43" s="232" t="s">
        <v>79</v>
      </c>
      <c r="F43" s="232" t="s">
        <v>409</v>
      </c>
    </row>
    <row r="44" spans="1:6" s="45" customFormat="1" ht="12.75">
      <c r="A44" s="242" t="s">
        <v>149</v>
      </c>
      <c r="B44" s="239">
        <v>204</v>
      </c>
      <c r="C44" s="240">
        <f>B44/F44</f>
        <v>204</v>
      </c>
      <c r="D44" s="239">
        <v>9</v>
      </c>
      <c r="E44" s="240">
        <f>D44/F44</f>
        <v>9</v>
      </c>
      <c r="F44" s="241">
        <v>1</v>
      </c>
    </row>
    <row r="45" spans="1:6" s="45" customFormat="1" ht="12.75">
      <c r="A45" s="242" t="s">
        <v>152</v>
      </c>
      <c r="B45" s="239">
        <v>407</v>
      </c>
      <c r="C45" s="240">
        <f aca="true" t="shared" si="1" ref="C45:C52">B45/F45</f>
        <v>203.5</v>
      </c>
      <c r="D45" s="239">
        <v>22</v>
      </c>
      <c r="E45" s="240">
        <f aca="true" t="shared" si="2" ref="E45:E52">D45/F45</f>
        <v>11</v>
      </c>
      <c r="F45" s="241">
        <v>2</v>
      </c>
    </row>
    <row r="46" spans="1:6" s="45" customFormat="1" ht="12.75">
      <c r="A46" s="242" t="s">
        <v>153</v>
      </c>
      <c r="B46" s="239">
        <v>421</v>
      </c>
      <c r="C46" s="240">
        <f t="shared" si="1"/>
        <v>210.5</v>
      </c>
      <c r="D46" s="239">
        <v>22</v>
      </c>
      <c r="E46" s="240">
        <f t="shared" si="2"/>
        <v>11</v>
      </c>
      <c r="F46" s="241">
        <v>2</v>
      </c>
    </row>
    <row r="47" spans="1:6" s="45" customFormat="1" ht="12.75">
      <c r="A47" s="242" t="s">
        <v>156</v>
      </c>
      <c r="B47" s="239">
        <v>191</v>
      </c>
      <c r="C47" s="240">
        <f t="shared" si="1"/>
        <v>191</v>
      </c>
      <c r="D47" s="239">
        <v>10</v>
      </c>
      <c r="E47" s="240">
        <f t="shared" si="2"/>
        <v>10</v>
      </c>
      <c r="F47" s="241">
        <v>1</v>
      </c>
    </row>
    <row r="48" spans="1:6" s="45" customFormat="1" ht="12.75">
      <c r="A48" s="242" t="s">
        <v>158</v>
      </c>
      <c r="B48" s="239">
        <v>179</v>
      </c>
      <c r="C48" s="240">
        <f t="shared" si="1"/>
        <v>179</v>
      </c>
      <c r="D48" s="239">
        <v>11</v>
      </c>
      <c r="E48" s="240">
        <f t="shared" si="2"/>
        <v>11</v>
      </c>
      <c r="F48" s="241">
        <v>1</v>
      </c>
    </row>
    <row r="49" spans="1:6" s="45" customFormat="1" ht="12.75">
      <c r="A49" s="242" t="s">
        <v>30</v>
      </c>
      <c r="B49" s="239">
        <v>833</v>
      </c>
      <c r="C49" s="240">
        <f t="shared" si="1"/>
        <v>208.25</v>
      </c>
      <c r="D49" s="239">
        <v>42</v>
      </c>
      <c r="E49" s="240">
        <f t="shared" si="2"/>
        <v>10.5</v>
      </c>
      <c r="F49" s="241">
        <v>4</v>
      </c>
    </row>
    <row r="50" spans="1:6" s="45" customFormat="1" ht="12.75">
      <c r="A50" s="242" t="s">
        <v>175</v>
      </c>
      <c r="B50" s="239">
        <v>240</v>
      </c>
      <c r="C50" s="240">
        <f t="shared" si="1"/>
        <v>240</v>
      </c>
      <c r="D50" s="239">
        <v>12</v>
      </c>
      <c r="E50" s="240">
        <f t="shared" si="2"/>
        <v>12</v>
      </c>
      <c r="F50" s="241">
        <v>1</v>
      </c>
    </row>
    <row r="51" spans="1:6" s="45" customFormat="1" ht="12.75">
      <c r="A51" s="242" t="s">
        <v>178</v>
      </c>
      <c r="B51" s="239">
        <v>204</v>
      </c>
      <c r="C51" s="240">
        <f t="shared" si="1"/>
        <v>204</v>
      </c>
      <c r="D51" s="239">
        <v>11</v>
      </c>
      <c r="E51" s="240">
        <f t="shared" si="2"/>
        <v>11</v>
      </c>
      <c r="F51" s="241">
        <v>1</v>
      </c>
    </row>
    <row r="52" spans="1:6" s="251" customFormat="1" ht="29.25" customHeight="1">
      <c r="A52" s="247" t="s">
        <v>468</v>
      </c>
      <c r="B52" s="248">
        <f>SUM(B44:B51)</f>
        <v>2679</v>
      </c>
      <c r="C52" s="249">
        <f t="shared" si="1"/>
        <v>206.07692307692307</v>
      </c>
      <c r="D52" s="248">
        <f>SUM(D44:D51)</f>
        <v>139</v>
      </c>
      <c r="E52" s="249">
        <f t="shared" si="2"/>
        <v>10.692307692307692</v>
      </c>
      <c r="F52" s="250">
        <f>SUM(F44:F51)</f>
        <v>13</v>
      </c>
    </row>
    <row r="55" spans="1:6" s="21" customFormat="1" ht="63" customHeight="1">
      <c r="A55" s="216" t="s">
        <v>552</v>
      </c>
      <c r="B55" s="479" t="s">
        <v>212</v>
      </c>
      <c r="C55" s="480"/>
      <c r="D55" s="480"/>
      <c r="E55" s="480"/>
      <c r="F55" s="481"/>
    </row>
    <row r="56" spans="1:6" s="24" customFormat="1" ht="51" customHeight="1">
      <c r="A56" s="232" t="s">
        <v>49</v>
      </c>
      <c r="B56" s="232" t="s">
        <v>200</v>
      </c>
      <c r="C56" s="232" t="s">
        <v>77</v>
      </c>
      <c r="D56" s="232" t="s">
        <v>78</v>
      </c>
      <c r="E56" s="232" t="s">
        <v>79</v>
      </c>
      <c r="F56" s="232" t="s">
        <v>409</v>
      </c>
    </row>
    <row r="57" spans="1:6" s="45" customFormat="1" ht="12.75">
      <c r="A57" s="242" t="s">
        <v>287</v>
      </c>
      <c r="B57" s="239">
        <v>500</v>
      </c>
      <c r="C57" s="240">
        <f>B57/F57</f>
        <v>250</v>
      </c>
      <c r="D57" s="239">
        <v>22</v>
      </c>
      <c r="E57" s="240">
        <f>D57/F57</f>
        <v>11</v>
      </c>
      <c r="F57" s="241">
        <v>2</v>
      </c>
    </row>
    <row r="58" spans="1:6" s="45" customFormat="1" ht="12.75">
      <c r="A58" s="242" t="s">
        <v>31</v>
      </c>
      <c r="B58" s="239">
        <v>825</v>
      </c>
      <c r="C58" s="240">
        <f aca="true" t="shared" si="3" ref="C58:C67">B58/F58</f>
        <v>206.25</v>
      </c>
      <c r="D58" s="239">
        <v>43</v>
      </c>
      <c r="E58" s="240">
        <f aca="true" t="shared" si="4" ref="E58:E67">D58/F58</f>
        <v>10.75</v>
      </c>
      <c r="F58" s="241">
        <v>4</v>
      </c>
    </row>
    <row r="59" spans="1:6" s="45" customFormat="1" ht="12.75">
      <c r="A59" s="242" t="s">
        <v>281</v>
      </c>
      <c r="B59" s="239">
        <v>210</v>
      </c>
      <c r="C59" s="240">
        <f t="shared" si="3"/>
        <v>210</v>
      </c>
      <c r="D59" s="239">
        <v>11</v>
      </c>
      <c r="E59" s="240">
        <f t="shared" si="4"/>
        <v>11</v>
      </c>
      <c r="F59" s="241">
        <v>1</v>
      </c>
    </row>
    <row r="60" spans="1:6" s="45" customFormat="1" ht="12.75">
      <c r="A60" s="242" t="s">
        <v>279</v>
      </c>
      <c r="B60" s="239">
        <v>230</v>
      </c>
      <c r="C60" s="240">
        <f t="shared" si="3"/>
        <v>230</v>
      </c>
      <c r="D60" s="239">
        <v>11</v>
      </c>
      <c r="E60" s="240">
        <f t="shared" si="4"/>
        <v>11</v>
      </c>
      <c r="F60" s="241">
        <v>1</v>
      </c>
    </row>
    <row r="61" spans="1:6" s="45" customFormat="1" ht="12.75">
      <c r="A61" s="242" t="s">
        <v>180</v>
      </c>
      <c r="B61" s="239">
        <v>235</v>
      </c>
      <c r="C61" s="240">
        <f t="shared" si="3"/>
        <v>235</v>
      </c>
      <c r="D61" s="239">
        <v>12</v>
      </c>
      <c r="E61" s="240">
        <f t="shared" si="4"/>
        <v>12</v>
      </c>
      <c r="F61" s="241">
        <v>1</v>
      </c>
    </row>
    <row r="62" spans="1:6" s="45" customFormat="1" ht="12.75">
      <c r="A62" s="242" t="s">
        <v>181</v>
      </c>
      <c r="B62" s="239">
        <v>213</v>
      </c>
      <c r="C62" s="240">
        <f t="shared" si="3"/>
        <v>213</v>
      </c>
      <c r="D62" s="239">
        <v>11</v>
      </c>
      <c r="E62" s="240">
        <f t="shared" si="4"/>
        <v>11</v>
      </c>
      <c r="F62" s="241">
        <v>1</v>
      </c>
    </row>
    <row r="63" spans="1:6" s="45" customFormat="1" ht="12.75">
      <c r="A63" s="242" t="s">
        <v>269</v>
      </c>
      <c r="B63" s="239">
        <v>219</v>
      </c>
      <c r="C63" s="240">
        <f t="shared" si="3"/>
        <v>219</v>
      </c>
      <c r="D63" s="239">
        <v>11</v>
      </c>
      <c r="E63" s="240">
        <f t="shared" si="4"/>
        <v>11</v>
      </c>
      <c r="F63" s="241">
        <v>1</v>
      </c>
    </row>
    <row r="64" spans="1:6" s="45" customFormat="1" ht="12.75">
      <c r="A64" s="242" t="s">
        <v>258</v>
      </c>
      <c r="B64" s="239">
        <v>215</v>
      </c>
      <c r="C64" s="240">
        <f t="shared" si="3"/>
        <v>215</v>
      </c>
      <c r="D64" s="239">
        <v>11</v>
      </c>
      <c r="E64" s="240">
        <f t="shared" si="4"/>
        <v>11</v>
      </c>
      <c r="F64" s="241">
        <v>1</v>
      </c>
    </row>
    <row r="65" spans="1:6" s="45" customFormat="1" ht="12.75">
      <c r="A65" s="242" t="s">
        <v>257</v>
      </c>
      <c r="B65" s="239">
        <v>210</v>
      </c>
      <c r="C65" s="240">
        <f t="shared" si="3"/>
        <v>210</v>
      </c>
      <c r="D65" s="239">
        <v>11</v>
      </c>
      <c r="E65" s="240">
        <f t="shared" si="4"/>
        <v>11</v>
      </c>
      <c r="F65" s="241">
        <v>1</v>
      </c>
    </row>
    <row r="66" spans="1:6" s="45" customFormat="1" ht="12.75">
      <c r="A66" s="242" t="s">
        <v>554</v>
      </c>
      <c r="B66" s="239">
        <v>194</v>
      </c>
      <c r="C66" s="240">
        <f t="shared" si="3"/>
        <v>194</v>
      </c>
      <c r="D66" s="239">
        <v>11</v>
      </c>
      <c r="E66" s="240">
        <f t="shared" si="4"/>
        <v>11</v>
      </c>
      <c r="F66" s="241">
        <v>1</v>
      </c>
    </row>
    <row r="67" spans="1:6" s="251" customFormat="1" ht="29.25" customHeight="1">
      <c r="A67" s="247" t="s">
        <v>469</v>
      </c>
      <c r="B67" s="248">
        <f>SUM(B57:B66)</f>
        <v>3051</v>
      </c>
      <c r="C67" s="249">
        <f t="shared" si="3"/>
        <v>217.92857142857142</v>
      </c>
      <c r="D67" s="248">
        <f>SUM(D57:D66)</f>
        <v>154</v>
      </c>
      <c r="E67" s="249">
        <f t="shared" si="4"/>
        <v>11</v>
      </c>
      <c r="F67" s="250">
        <f>SUM(F57:F66)</f>
        <v>14</v>
      </c>
    </row>
    <row r="70" spans="1:6" s="21" customFormat="1" ht="63" customHeight="1">
      <c r="A70" s="216" t="s">
        <v>552</v>
      </c>
      <c r="B70" s="479" t="s">
        <v>213</v>
      </c>
      <c r="C70" s="480"/>
      <c r="D70" s="480"/>
      <c r="E70" s="480"/>
      <c r="F70" s="481"/>
    </row>
    <row r="71" spans="1:6" s="24" customFormat="1" ht="51" customHeight="1">
      <c r="A71" s="232" t="s">
        <v>49</v>
      </c>
      <c r="B71" s="232" t="s">
        <v>200</v>
      </c>
      <c r="C71" s="232" t="s">
        <v>77</v>
      </c>
      <c r="D71" s="232" t="s">
        <v>78</v>
      </c>
      <c r="E71" s="232" t="s">
        <v>79</v>
      </c>
      <c r="F71" s="232" t="s">
        <v>409</v>
      </c>
    </row>
    <row r="72" spans="1:6" s="45" customFormat="1" ht="12.75">
      <c r="A72" s="242" t="s">
        <v>343</v>
      </c>
      <c r="B72" s="239">
        <v>624</v>
      </c>
      <c r="C72" s="240">
        <f>B72/F72</f>
        <v>208</v>
      </c>
      <c r="D72" s="239">
        <v>33</v>
      </c>
      <c r="E72" s="240">
        <f>D72/F72</f>
        <v>11</v>
      </c>
      <c r="F72" s="241">
        <v>3</v>
      </c>
    </row>
    <row r="73" spans="1:6" s="45" customFormat="1" ht="12.75">
      <c r="A73" s="242" t="s">
        <v>344</v>
      </c>
      <c r="B73" s="239">
        <v>409</v>
      </c>
      <c r="C73" s="240">
        <f aca="true" t="shared" si="5" ref="C73:C78">B73/F73</f>
        <v>204.5</v>
      </c>
      <c r="D73" s="239">
        <v>22</v>
      </c>
      <c r="E73" s="240">
        <f aca="true" t="shared" si="6" ref="E73:E78">D73/F73</f>
        <v>11</v>
      </c>
      <c r="F73" s="241">
        <v>2</v>
      </c>
    </row>
    <row r="74" spans="1:6" s="45" customFormat="1" ht="12.75">
      <c r="A74" s="242" t="s">
        <v>346</v>
      </c>
      <c r="B74" s="239">
        <v>599</v>
      </c>
      <c r="C74" s="240">
        <f t="shared" si="5"/>
        <v>199.66666666666666</v>
      </c>
      <c r="D74" s="239">
        <v>32</v>
      </c>
      <c r="E74" s="240">
        <f t="shared" si="6"/>
        <v>10.666666666666666</v>
      </c>
      <c r="F74" s="241">
        <v>3</v>
      </c>
    </row>
    <row r="75" spans="1:6" s="45" customFormat="1" ht="12.75">
      <c r="A75" s="242" t="s">
        <v>32</v>
      </c>
      <c r="B75" s="239">
        <v>2369</v>
      </c>
      <c r="C75" s="240">
        <f t="shared" si="5"/>
        <v>215.36363636363637</v>
      </c>
      <c r="D75" s="239">
        <v>121</v>
      </c>
      <c r="E75" s="240">
        <f t="shared" si="6"/>
        <v>11</v>
      </c>
      <c r="F75" s="241">
        <v>11</v>
      </c>
    </row>
    <row r="76" spans="1:6" s="45" customFormat="1" ht="12.75">
      <c r="A76" s="242" t="s">
        <v>349</v>
      </c>
      <c r="B76" s="239">
        <v>210</v>
      </c>
      <c r="C76" s="240">
        <f t="shared" si="5"/>
        <v>210</v>
      </c>
      <c r="D76" s="239">
        <v>11</v>
      </c>
      <c r="E76" s="240">
        <f t="shared" si="6"/>
        <v>11</v>
      </c>
      <c r="F76" s="241">
        <v>1</v>
      </c>
    </row>
    <row r="77" spans="1:6" s="45" customFormat="1" ht="12.75">
      <c r="A77" s="242" t="s">
        <v>335</v>
      </c>
      <c r="B77" s="239">
        <v>213</v>
      </c>
      <c r="C77" s="240">
        <f t="shared" si="5"/>
        <v>213</v>
      </c>
      <c r="D77" s="239">
        <v>11</v>
      </c>
      <c r="E77" s="240">
        <f t="shared" si="6"/>
        <v>11</v>
      </c>
      <c r="F77" s="241">
        <v>1</v>
      </c>
    </row>
    <row r="78" spans="1:6" s="251" customFormat="1" ht="29.25" customHeight="1">
      <c r="A78" s="247" t="s">
        <v>470</v>
      </c>
      <c r="B78" s="248">
        <f>SUM(B72:B77)</f>
        <v>4424</v>
      </c>
      <c r="C78" s="249">
        <f t="shared" si="5"/>
        <v>210.66666666666666</v>
      </c>
      <c r="D78" s="248">
        <f>SUM(D72:D77)</f>
        <v>230</v>
      </c>
      <c r="E78" s="249">
        <f t="shared" si="6"/>
        <v>10.952380952380953</v>
      </c>
      <c r="F78" s="250">
        <f>SUM(F72:F77)</f>
        <v>21</v>
      </c>
    </row>
    <row r="81" spans="1:6" s="21" customFormat="1" ht="63" customHeight="1">
      <c r="A81" s="216" t="s">
        <v>552</v>
      </c>
      <c r="B81" s="479" t="s">
        <v>214</v>
      </c>
      <c r="C81" s="480"/>
      <c r="D81" s="480"/>
      <c r="E81" s="480"/>
      <c r="F81" s="481"/>
    </row>
    <row r="82" spans="1:6" s="24" customFormat="1" ht="51" customHeight="1">
      <c r="A82" s="232" t="s">
        <v>49</v>
      </c>
      <c r="B82" s="232" t="s">
        <v>200</v>
      </c>
      <c r="C82" s="232" t="s">
        <v>77</v>
      </c>
      <c r="D82" s="232" t="s">
        <v>78</v>
      </c>
      <c r="E82" s="232" t="s">
        <v>79</v>
      </c>
      <c r="F82" s="232" t="s">
        <v>409</v>
      </c>
    </row>
    <row r="83" spans="1:6" s="45" customFormat="1" ht="12.75">
      <c r="A83" s="242" t="s">
        <v>182</v>
      </c>
      <c r="B83" s="239">
        <v>204</v>
      </c>
      <c r="C83" s="240">
        <f>B83/F83</f>
        <v>204</v>
      </c>
      <c r="D83" s="239">
        <v>11</v>
      </c>
      <c r="E83" s="240">
        <f>D83/F83</f>
        <v>11</v>
      </c>
      <c r="F83" s="241">
        <v>1</v>
      </c>
    </row>
    <row r="84" spans="1:6" s="45" customFormat="1" ht="12.75">
      <c r="A84" s="242" t="s">
        <v>183</v>
      </c>
      <c r="B84" s="239">
        <v>214</v>
      </c>
      <c r="C84" s="240">
        <f aca="true" t="shared" si="7" ref="C84:C90">B84/F84</f>
        <v>214</v>
      </c>
      <c r="D84" s="239">
        <v>11</v>
      </c>
      <c r="E84" s="240">
        <f aca="true" t="shared" si="8" ref="E84:E90">D84/F84</f>
        <v>11</v>
      </c>
      <c r="F84" s="241">
        <v>1</v>
      </c>
    </row>
    <row r="85" spans="1:6" s="45" customFormat="1" ht="12.75">
      <c r="A85" s="242" t="s">
        <v>184</v>
      </c>
      <c r="B85" s="239">
        <v>228</v>
      </c>
      <c r="C85" s="240">
        <f t="shared" si="7"/>
        <v>228</v>
      </c>
      <c r="D85" s="239">
        <v>11</v>
      </c>
      <c r="E85" s="240">
        <f t="shared" si="8"/>
        <v>11</v>
      </c>
      <c r="F85" s="241">
        <v>1</v>
      </c>
    </row>
    <row r="86" spans="1:6" s="45" customFormat="1" ht="12.75">
      <c r="A86" s="242" t="s">
        <v>516</v>
      </c>
      <c r="B86" s="239">
        <v>831</v>
      </c>
      <c r="C86" s="240">
        <f t="shared" si="7"/>
        <v>207.75</v>
      </c>
      <c r="D86" s="239">
        <v>43</v>
      </c>
      <c r="E86" s="240">
        <f t="shared" si="8"/>
        <v>10.75</v>
      </c>
      <c r="F86" s="241">
        <v>4</v>
      </c>
    </row>
    <row r="87" spans="1:6" s="45" customFormat="1" ht="12.75">
      <c r="A87" s="242" t="s">
        <v>515</v>
      </c>
      <c r="B87" s="239">
        <v>225</v>
      </c>
      <c r="C87" s="240">
        <f t="shared" si="7"/>
        <v>225</v>
      </c>
      <c r="D87" s="239">
        <v>10</v>
      </c>
      <c r="E87" s="240">
        <f t="shared" si="8"/>
        <v>10</v>
      </c>
      <c r="F87" s="241">
        <v>1</v>
      </c>
    </row>
    <row r="88" spans="1:6" s="45" customFormat="1" ht="12.75">
      <c r="A88" s="242" t="s">
        <v>33</v>
      </c>
      <c r="B88" s="239">
        <v>788</v>
      </c>
      <c r="C88" s="240">
        <f t="shared" si="7"/>
        <v>262.6666666666667</v>
      </c>
      <c r="D88" s="239">
        <v>36</v>
      </c>
      <c r="E88" s="240">
        <f t="shared" si="8"/>
        <v>12</v>
      </c>
      <c r="F88" s="241">
        <v>3</v>
      </c>
    </row>
    <row r="89" spans="1:6" s="45" customFormat="1" ht="12.75">
      <c r="A89" s="242" t="s">
        <v>185</v>
      </c>
      <c r="B89" s="239">
        <v>220</v>
      </c>
      <c r="C89" s="240">
        <f t="shared" si="7"/>
        <v>220</v>
      </c>
      <c r="D89" s="239">
        <v>11</v>
      </c>
      <c r="E89" s="240">
        <f t="shared" si="8"/>
        <v>11</v>
      </c>
      <c r="F89" s="241">
        <v>1</v>
      </c>
    </row>
    <row r="90" spans="1:6" s="251" customFormat="1" ht="29.25" customHeight="1">
      <c r="A90" s="247" t="s">
        <v>402</v>
      </c>
      <c r="B90" s="248">
        <f>SUM(B83:B89)</f>
        <v>2710</v>
      </c>
      <c r="C90" s="249">
        <f t="shared" si="7"/>
        <v>225.83333333333334</v>
      </c>
      <c r="D90" s="248">
        <f>SUM(D83:D89)</f>
        <v>133</v>
      </c>
      <c r="E90" s="249">
        <f t="shared" si="8"/>
        <v>11.083333333333334</v>
      </c>
      <c r="F90" s="250">
        <f>SUM(F83:F89)</f>
        <v>12</v>
      </c>
    </row>
    <row r="91" s="24" customFormat="1" ht="12.75"/>
    <row r="92" s="24" customFormat="1" ht="12.75"/>
    <row r="93" spans="1:6" s="21" customFormat="1" ht="63" customHeight="1">
      <c r="A93" s="216" t="s">
        <v>552</v>
      </c>
      <c r="B93" s="479" t="s">
        <v>549</v>
      </c>
      <c r="C93" s="480"/>
      <c r="D93" s="480"/>
      <c r="E93" s="480"/>
      <c r="F93" s="481"/>
    </row>
    <row r="94" spans="1:6" s="24" customFormat="1" ht="48" customHeight="1">
      <c r="A94" s="232" t="s">
        <v>49</v>
      </c>
      <c r="B94" s="232" t="s">
        <v>200</v>
      </c>
      <c r="C94" s="232" t="s">
        <v>77</v>
      </c>
      <c r="D94" s="232" t="s">
        <v>78</v>
      </c>
      <c r="E94" s="232" t="s">
        <v>79</v>
      </c>
      <c r="F94" s="232" t="s">
        <v>409</v>
      </c>
    </row>
    <row r="95" spans="1:6" s="45" customFormat="1" ht="12.75">
      <c r="A95" s="242" t="s">
        <v>186</v>
      </c>
      <c r="B95" s="239">
        <v>186</v>
      </c>
      <c r="C95" s="240">
        <f aca="true" t="shared" si="9" ref="C95:C100">B95/F95</f>
        <v>186</v>
      </c>
      <c r="D95" s="239">
        <v>11</v>
      </c>
      <c r="E95" s="240">
        <f>D95/F95</f>
        <v>11</v>
      </c>
      <c r="F95" s="241">
        <v>1</v>
      </c>
    </row>
    <row r="96" spans="1:6" s="45" customFormat="1" ht="12.75">
      <c r="A96" s="242" t="s">
        <v>326</v>
      </c>
      <c r="B96" s="239">
        <v>350</v>
      </c>
      <c r="C96" s="240">
        <f t="shared" si="9"/>
        <v>350</v>
      </c>
      <c r="D96" s="239">
        <v>12</v>
      </c>
      <c r="E96" s="240">
        <f>D96/F96</f>
        <v>12</v>
      </c>
      <c r="F96" s="241">
        <v>1</v>
      </c>
    </row>
    <row r="97" spans="1:6" s="45" customFormat="1" ht="12.75">
      <c r="A97" s="242" t="s">
        <v>324</v>
      </c>
      <c r="B97" s="239">
        <v>220</v>
      </c>
      <c r="C97" s="240">
        <f t="shared" si="9"/>
        <v>220</v>
      </c>
      <c r="D97" s="239">
        <v>11</v>
      </c>
      <c r="E97" s="240">
        <f>D97/F97</f>
        <v>11</v>
      </c>
      <c r="F97" s="241">
        <v>1</v>
      </c>
    </row>
    <row r="98" spans="1:6" s="45" customFormat="1" ht="12.75">
      <c r="A98" s="242" t="s">
        <v>379</v>
      </c>
      <c r="B98" s="239">
        <v>172</v>
      </c>
      <c r="C98" s="240">
        <f t="shared" si="9"/>
        <v>172</v>
      </c>
      <c r="D98" s="239">
        <v>9</v>
      </c>
      <c r="E98" s="240">
        <f>D98/F98</f>
        <v>9</v>
      </c>
      <c r="F98" s="241">
        <v>1</v>
      </c>
    </row>
    <row r="99" spans="1:6" s="45" customFormat="1" ht="12.75">
      <c r="A99" s="242" t="s">
        <v>378</v>
      </c>
      <c r="B99" s="239">
        <v>222</v>
      </c>
      <c r="C99" s="240">
        <f t="shared" si="9"/>
        <v>222</v>
      </c>
      <c r="D99" s="239">
        <v>11</v>
      </c>
      <c r="E99" s="240">
        <f>D99/F99</f>
        <v>11</v>
      </c>
      <c r="F99" s="241">
        <v>1</v>
      </c>
    </row>
    <row r="100" spans="1:6" s="251" customFormat="1" ht="29.25" customHeight="1">
      <c r="A100" s="247" t="s">
        <v>403</v>
      </c>
      <c r="B100" s="248">
        <f>SUM(B95:B99)</f>
        <v>1150</v>
      </c>
      <c r="C100" s="248">
        <f t="shared" si="9"/>
        <v>230</v>
      </c>
      <c r="D100" s="248">
        <f>SUM(D95:D99)</f>
        <v>54</v>
      </c>
      <c r="E100" s="248">
        <f>SUM(E95:E99)/F100</f>
        <v>10.8</v>
      </c>
      <c r="F100" s="250">
        <f>SUM(F95:F99)</f>
        <v>5</v>
      </c>
    </row>
    <row r="101" s="24" customFormat="1" ht="12.75">
      <c r="A101" s="13"/>
    </row>
    <row r="102" s="24" customFormat="1" ht="12.75">
      <c r="A102" s="13"/>
    </row>
    <row r="103" spans="1:6" s="21" customFormat="1" ht="63" customHeight="1">
      <c r="A103" s="216" t="s">
        <v>552</v>
      </c>
      <c r="B103" s="479" t="s">
        <v>550</v>
      </c>
      <c r="C103" s="480"/>
      <c r="D103" s="480"/>
      <c r="E103" s="480"/>
      <c r="F103" s="481"/>
    </row>
    <row r="104" spans="1:6" s="24" customFormat="1" ht="42">
      <c r="A104" s="232" t="s">
        <v>49</v>
      </c>
      <c r="B104" s="232" t="s">
        <v>200</v>
      </c>
      <c r="C104" s="232" t="s">
        <v>77</v>
      </c>
      <c r="D104" s="232" t="s">
        <v>78</v>
      </c>
      <c r="E104" s="232" t="s">
        <v>79</v>
      </c>
      <c r="F104" s="232" t="s">
        <v>409</v>
      </c>
    </row>
    <row r="105" spans="1:6" s="45" customFormat="1" ht="18.75" customHeight="1">
      <c r="A105" s="242" t="s">
        <v>35</v>
      </c>
      <c r="B105" s="239">
        <v>712</v>
      </c>
      <c r="C105" s="240">
        <f>B105/F105</f>
        <v>237.33333333333334</v>
      </c>
      <c r="D105" s="239">
        <v>36</v>
      </c>
      <c r="E105" s="240">
        <f>D105/F105</f>
        <v>12</v>
      </c>
      <c r="F105" s="241">
        <v>3</v>
      </c>
    </row>
    <row r="106" spans="1:6" s="251" customFormat="1" ht="29.25" customHeight="1">
      <c r="A106" s="247" t="s">
        <v>404</v>
      </c>
      <c r="B106" s="248">
        <f>SUM(B105)</f>
        <v>712</v>
      </c>
      <c r="C106" s="249">
        <f>SUM(C105)</f>
        <v>237.33333333333334</v>
      </c>
      <c r="D106" s="248">
        <f>SUM(D105)</f>
        <v>36</v>
      </c>
      <c r="E106" s="249">
        <f>D106/F106</f>
        <v>12</v>
      </c>
      <c r="F106" s="250">
        <f>SUM(F105)</f>
        <v>3</v>
      </c>
    </row>
    <row r="107" s="24" customFormat="1" ht="12.75">
      <c r="A107" s="13"/>
    </row>
  </sheetData>
  <sheetProtection password="EFAE" sheet="1" objects="1" scenarios="1"/>
  <mergeCells count="11">
    <mergeCell ref="B81:F81"/>
    <mergeCell ref="B93:F93"/>
    <mergeCell ref="B103:F103"/>
    <mergeCell ref="B31:F31"/>
    <mergeCell ref="B42:F42"/>
    <mergeCell ref="B55:F55"/>
    <mergeCell ref="B70:F70"/>
    <mergeCell ref="B1:F1"/>
    <mergeCell ref="A15:F15"/>
    <mergeCell ref="B17:F17"/>
    <mergeCell ref="B24:F24"/>
  </mergeCells>
  <printOptions/>
  <pageMargins left="0.75" right="0.75" top="1" bottom="1" header="0.5" footer="0.5"/>
  <pageSetup horizontalDpi="600" verticalDpi="600" orientation="portrait" paperSize="9" r:id="rId1"/>
  <rowBreaks count="3" manualBreakCount="3">
    <brk id="16" max="255" man="1"/>
    <brk id="41" max="255" man="1"/>
    <brk id="6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I257"/>
  <sheetViews>
    <sheetView zoomScale="75" zoomScaleNormal="75" workbookViewId="0" topLeftCell="A1">
      <selection activeCell="A257" sqref="A1:M257"/>
    </sheetView>
  </sheetViews>
  <sheetFormatPr defaultColWidth="9.140625" defaultRowHeight="12.75"/>
  <cols>
    <col min="1" max="1" width="19.140625" style="13" customWidth="1"/>
    <col min="2" max="2" width="8.57421875" style="13" customWidth="1"/>
    <col min="3" max="3" width="13.00390625" style="13" bestFit="1" customWidth="1"/>
    <col min="4" max="4" width="7.8515625" style="13" customWidth="1"/>
    <col min="5" max="5" width="12.421875" style="13" customWidth="1"/>
    <col min="6" max="6" width="7.57421875" style="13" customWidth="1"/>
    <col min="7" max="7" width="12.57421875" style="13" customWidth="1"/>
    <col min="8" max="8" width="10.57421875" style="13" customWidth="1"/>
    <col min="9" max="9" width="12.28125" style="13" customWidth="1"/>
    <col min="10" max="10" width="7.421875" style="13" customWidth="1"/>
    <col min="11" max="11" width="12.7109375" style="13" customWidth="1"/>
    <col min="12" max="12" width="7.57421875" style="13" customWidth="1"/>
    <col min="13" max="13" width="13.28125" style="13" customWidth="1"/>
    <col min="14" max="19" width="9.140625" style="13" customWidth="1"/>
    <col min="20" max="20" width="11.140625" style="13" customWidth="1"/>
    <col min="21" max="21" width="11.8515625" style="13" customWidth="1"/>
    <col min="22" max="16384" width="9.140625" style="13" customWidth="1"/>
  </cols>
  <sheetData>
    <row r="1" spans="1:13" ht="57" customHeight="1">
      <c r="A1" s="314" t="s">
        <v>4</v>
      </c>
      <c r="B1" s="489" t="s">
        <v>67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1"/>
    </row>
    <row r="3" spans="3:9" ht="13.5" thickBot="1">
      <c r="C3" s="315"/>
      <c r="D3" s="316"/>
      <c r="H3" s="316"/>
      <c r="I3" s="316"/>
    </row>
    <row r="4" spans="1:13" s="7" customFormat="1" ht="58.5" customHeight="1">
      <c r="A4" s="497" t="s">
        <v>26</v>
      </c>
      <c r="B4" s="495" t="s">
        <v>413</v>
      </c>
      <c r="C4" s="496"/>
      <c r="D4" s="496" t="s">
        <v>414</v>
      </c>
      <c r="E4" s="503"/>
      <c r="F4" s="495" t="s">
        <v>415</v>
      </c>
      <c r="G4" s="496"/>
      <c r="H4" s="496" t="s">
        <v>416</v>
      </c>
      <c r="I4" s="503"/>
      <c r="J4" s="495" t="s">
        <v>417</v>
      </c>
      <c r="K4" s="496"/>
      <c r="L4" s="496" t="s">
        <v>418</v>
      </c>
      <c r="M4" s="503"/>
    </row>
    <row r="5" spans="1:13" s="318" customFormat="1" ht="48.75" customHeight="1">
      <c r="A5" s="498"/>
      <c r="B5" s="25" t="s">
        <v>419</v>
      </c>
      <c r="C5" s="288" t="s">
        <v>420</v>
      </c>
      <c r="D5" s="27" t="s">
        <v>419</v>
      </c>
      <c r="E5" s="317" t="s">
        <v>420</v>
      </c>
      <c r="F5" s="25" t="s">
        <v>419</v>
      </c>
      <c r="G5" s="288" t="s">
        <v>420</v>
      </c>
      <c r="H5" s="27" t="s">
        <v>419</v>
      </c>
      <c r="I5" s="317" t="s">
        <v>420</v>
      </c>
      <c r="J5" s="25" t="s">
        <v>419</v>
      </c>
      <c r="K5" s="288" t="s">
        <v>420</v>
      </c>
      <c r="L5" s="27" t="s">
        <v>419</v>
      </c>
      <c r="M5" s="317" t="s">
        <v>420</v>
      </c>
    </row>
    <row r="6" spans="1:13" s="7" customFormat="1" ht="15" customHeight="1">
      <c r="A6" s="289" t="s">
        <v>27</v>
      </c>
      <c r="B6" s="319">
        <f aca="true" t="shared" si="0" ref="B6:M6">B44</f>
        <v>112</v>
      </c>
      <c r="C6" s="320">
        <f t="shared" si="0"/>
        <v>3984</v>
      </c>
      <c r="D6" s="321">
        <f t="shared" si="0"/>
        <v>12</v>
      </c>
      <c r="E6" s="322">
        <f t="shared" si="0"/>
        <v>223</v>
      </c>
      <c r="F6" s="319">
        <f t="shared" si="0"/>
        <v>2</v>
      </c>
      <c r="G6" s="320">
        <f t="shared" si="0"/>
        <v>15</v>
      </c>
      <c r="H6" s="320">
        <f t="shared" si="0"/>
        <v>5</v>
      </c>
      <c r="I6" s="323">
        <f t="shared" si="0"/>
        <v>153</v>
      </c>
      <c r="J6" s="319">
        <f t="shared" si="0"/>
        <v>45</v>
      </c>
      <c r="K6" s="320">
        <f t="shared" si="0"/>
        <v>1571.3</v>
      </c>
      <c r="L6" s="320">
        <f t="shared" si="0"/>
        <v>19</v>
      </c>
      <c r="M6" s="323">
        <f t="shared" si="0"/>
        <v>495</v>
      </c>
    </row>
    <row r="7" spans="1:13" s="7" customFormat="1" ht="15" customHeight="1">
      <c r="A7" s="289" t="s">
        <v>28</v>
      </c>
      <c r="B7" s="319">
        <f>B64</f>
        <v>200</v>
      </c>
      <c r="C7" s="320">
        <f aca="true" t="shared" si="1" ref="C7:M7">C64</f>
        <v>7098.68</v>
      </c>
      <c r="D7" s="321">
        <f t="shared" si="1"/>
        <v>37</v>
      </c>
      <c r="E7" s="322">
        <f t="shared" si="1"/>
        <v>733</v>
      </c>
      <c r="F7" s="319">
        <f t="shared" si="1"/>
        <v>2</v>
      </c>
      <c r="G7" s="320">
        <f t="shared" si="1"/>
        <v>39</v>
      </c>
      <c r="H7" s="320">
        <f t="shared" si="1"/>
        <v>6</v>
      </c>
      <c r="I7" s="323">
        <f t="shared" si="1"/>
        <v>129</v>
      </c>
      <c r="J7" s="319">
        <f t="shared" si="1"/>
        <v>115</v>
      </c>
      <c r="K7" s="320">
        <f t="shared" si="1"/>
        <v>3996</v>
      </c>
      <c r="L7" s="320">
        <f t="shared" si="1"/>
        <v>20</v>
      </c>
      <c r="M7" s="323">
        <f t="shared" si="1"/>
        <v>454</v>
      </c>
    </row>
    <row r="8" spans="1:13" s="7" customFormat="1" ht="15" customHeight="1">
      <c r="A8" s="289" t="s">
        <v>29</v>
      </c>
      <c r="B8" s="319">
        <f>B96</f>
        <v>303</v>
      </c>
      <c r="C8" s="320">
        <f aca="true" t="shared" si="2" ref="C8:M8">C96</f>
        <v>10690.5</v>
      </c>
      <c r="D8" s="321">
        <f t="shared" si="2"/>
        <v>132</v>
      </c>
      <c r="E8" s="322">
        <f t="shared" si="2"/>
        <v>3035</v>
      </c>
      <c r="F8" s="319">
        <f t="shared" si="2"/>
        <v>3</v>
      </c>
      <c r="G8" s="320">
        <f t="shared" si="2"/>
        <v>81</v>
      </c>
      <c r="H8" s="320">
        <f t="shared" si="2"/>
        <v>8</v>
      </c>
      <c r="I8" s="323">
        <f t="shared" si="2"/>
        <v>174.5</v>
      </c>
      <c r="J8" s="319">
        <f t="shared" si="2"/>
        <v>131</v>
      </c>
      <c r="K8" s="320">
        <f t="shared" si="2"/>
        <v>4682</v>
      </c>
      <c r="L8" s="320">
        <f t="shared" si="2"/>
        <v>84</v>
      </c>
      <c r="M8" s="323">
        <f t="shared" si="2"/>
        <v>1628.5</v>
      </c>
    </row>
    <row r="9" spans="1:13" s="7" customFormat="1" ht="15" customHeight="1">
      <c r="A9" s="289" t="s">
        <v>30</v>
      </c>
      <c r="B9" s="319">
        <f>B133</f>
        <v>394</v>
      </c>
      <c r="C9" s="320">
        <f aca="true" t="shared" si="3" ref="C9:M9">C133</f>
        <v>13796.5</v>
      </c>
      <c r="D9" s="321">
        <f t="shared" si="3"/>
        <v>239</v>
      </c>
      <c r="E9" s="322">
        <f t="shared" si="3"/>
        <v>4538.25</v>
      </c>
      <c r="F9" s="319">
        <f t="shared" si="3"/>
        <v>12</v>
      </c>
      <c r="G9" s="320">
        <f t="shared" si="3"/>
        <v>415</v>
      </c>
      <c r="H9" s="320">
        <f t="shared" si="3"/>
        <v>10</v>
      </c>
      <c r="I9" s="323">
        <f t="shared" si="3"/>
        <v>187.5</v>
      </c>
      <c r="J9" s="319">
        <f t="shared" si="3"/>
        <v>201</v>
      </c>
      <c r="K9" s="320">
        <f t="shared" si="3"/>
        <v>6874.55</v>
      </c>
      <c r="L9" s="320">
        <f t="shared" si="3"/>
        <v>120</v>
      </c>
      <c r="M9" s="323">
        <f t="shared" si="3"/>
        <v>1828.5</v>
      </c>
    </row>
    <row r="10" spans="1:13" s="7" customFormat="1" ht="15" customHeight="1">
      <c r="A10" s="289" t="s">
        <v>31</v>
      </c>
      <c r="B10" s="319">
        <f>B185</f>
        <v>854</v>
      </c>
      <c r="C10" s="320">
        <f aca="true" t="shared" si="4" ref="C10:M10">C185</f>
        <v>29060</v>
      </c>
      <c r="D10" s="321">
        <f t="shared" si="4"/>
        <v>218</v>
      </c>
      <c r="E10" s="322">
        <f t="shared" si="4"/>
        <v>4286.83</v>
      </c>
      <c r="F10" s="319">
        <f t="shared" si="4"/>
        <v>35</v>
      </c>
      <c r="G10" s="320">
        <f t="shared" si="4"/>
        <v>1157</v>
      </c>
      <c r="H10" s="320">
        <f t="shared" si="4"/>
        <v>36</v>
      </c>
      <c r="I10" s="323">
        <f t="shared" si="4"/>
        <v>631</v>
      </c>
      <c r="J10" s="319">
        <f t="shared" si="4"/>
        <v>582</v>
      </c>
      <c r="K10" s="320">
        <f t="shared" si="4"/>
        <v>16471</v>
      </c>
      <c r="L10" s="320">
        <f t="shared" si="4"/>
        <v>66</v>
      </c>
      <c r="M10" s="323">
        <f t="shared" si="4"/>
        <v>1430.25</v>
      </c>
    </row>
    <row r="11" spans="1:13" s="7" customFormat="1" ht="15" customHeight="1">
      <c r="A11" s="289" t="s">
        <v>32</v>
      </c>
      <c r="B11" s="319">
        <f>B206</f>
        <v>250</v>
      </c>
      <c r="C11" s="320">
        <f aca="true" t="shared" si="5" ref="C11:M11">C206</f>
        <v>8644.189999999999</v>
      </c>
      <c r="D11" s="321">
        <f t="shared" si="5"/>
        <v>8</v>
      </c>
      <c r="E11" s="322">
        <f t="shared" si="5"/>
        <v>99.5</v>
      </c>
      <c r="F11" s="319">
        <f t="shared" si="5"/>
        <v>3</v>
      </c>
      <c r="G11" s="320">
        <f t="shared" si="5"/>
        <v>105.19</v>
      </c>
      <c r="H11" s="320">
        <f t="shared" si="5"/>
        <v>8</v>
      </c>
      <c r="I11" s="323">
        <f t="shared" si="5"/>
        <v>158.5</v>
      </c>
      <c r="J11" s="319">
        <f t="shared" si="5"/>
        <v>81</v>
      </c>
      <c r="K11" s="320">
        <f t="shared" si="5"/>
        <v>2925.8799999999997</v>
      </c>
      <c r="L11" s="320">
        <f t="shared" si="5"/>
        <v>17</v>
      </c>
      <c r="M11" s="323">
        <f t="shared" si="5"/>
        <v>324</v>
      </c>
    </row>
    <row r="12" spans="1:13" s="7" customFormat="1" ht="15" customHeight="1">
      <c r="A12" s="289" t="s">
        <v>33</v>
      </c>
      <c r="B12" s="319">
        <f>B225</f>
        <v>153</v>
      </c>
      <c r="C12" s="320">
        <f aca="true" t="shared" si="6" ref="C12:M12">C225</f>
        <v>5399.5</v>
      </c>
      <c r="D12" s="321">
        <f t="shared" si="6"/>
        <v>21</v>
      </c>
      <c r="E12" s="322">
        <f t="shared" si="6"/>
        <v>501</v>
      </c>
      <c r="F12" s="319">
        <f t="shared" si="6"/>
        <v>7</v>
      </c>
      <c r="G12" s="320">
        <f t="shared" si="6"/>
        <v>200</v>
      </c>
      <c r="H12" s="320">
        <f t="shared" si="6"/>
        <v>2</v>
      </c>
      <c r="I12" s="323">
        <f t="shared" si="6"/>
        <v>40</v>
      </c>
      <c r="J12" s="319">
        <f t="shared" si="6"/>
        <v>72</v>
      </c>
      <c r="K12" s="320">
        <f t="shared" si="6"/>
        <v>2455</v>
      </c>
      <c r="L12" s="320">
        <f t="shared" si="6"/>
        <v>11</v>
      </c>
      <c r="M12" s="323">
        <f t="shared" si="6"/>
        <v>273.5</v>
      </c>
    </row>
    <row r="13" spans="1:13" s="7" customFormat="1" ht="15" customHeight="1">
      <c r="A13" s="289" t="s">
        <v>34</v>
      </c>
      <c r="B13" s="319">
        <f>B241</f>
        <v>167</v>
      </c>
      <c r="C13" s="320">
        <f aca="true" t="shared" si="7" ref="C13:M13">C241</f>
        <v>5804.5</v>
      </c>
      <c r="D13" s="321">
        <f t="shared" si="7"/>
        <v>32</v>
      </c>
      <c r="E13" s="322">
        <f t="shared" si="7"/>
        <v>523.5</v>
      </c>
      <c r="F13" s="319">
        <f t="shared" si="7"/>
        <v>3</v>
      </c>
      <c r="G13" s="320">
        <f t="shared" si="7"/>
        <v>103.62</v>
      </c>
      <c r="H13" s="320">
        <f t="shared" si="7"/>
        <v>4</v>
      </c>
      <c r="I13" s="323">
        <f t="shared" si="7"/>
        <v>52.12</v>
      </c>
      <c r="J13" s="319">
        <f t="shared" si="7"/>
        <v>101</v>
      </c>
      <c r="K13" s="320">
        <f t="shared" si="7"/>
        <v>3563.25</v>
      </c>
      <c r="L13" s="320">
        <f t="shared" si="7"/>
        <v>14</v>
      </c>
      <c r="M13" s="323">
        <f t="shared" si="7"/>
        <v>294.08</v>
      </c>
    </row>
    <row r="14" spans="1:13" s="7" customFormat="1" ht="15" customHeight="1">
      <c r="A14" s="289" t="s">
        <v>35</v>
      </c>
      <c r="B14" s="319">
        <f>B255</f>
        <v>159</v>
      </c>
      <c r="C14" s="320">
        <f aca="true" t="shared" si="8" ref="C14:M14">C255</f>
        <v>5623</v>
      </c>
      <c r="D14" s="321">
        <f t="shared" si="8"/>
        <v>18</v>
      </c>
      <c r="E14" s="322">
        <f t="shared" si="8"/>
        <v>369.4</v>
      </c>
      <c r="F14" s="319">
        <f t="shared" si="8"/>
        <v>13</v>
      </c>
      <c r="G14" s="320">
        <f t="shared" si="8"/>
        <v>395</v>
      </c>
      <c r="H14" s="320">
        <f t="shared" si="8"/>
        <v>3</v>
      </c>
      <c r="I14" s="323">
        <f t="shared" si="8"/>
        <v>59</v>
      </c>
      <c r="J14" s="319">
        <f t="shared" si="8"/>
        <v>86</v>
      </c>
      <c r="K14" s="320">
        <f t="shared" si="8"/>
        <v>3002</v>
      </c>
      <c r="L14" s="320">
        <f t="shared" si="8"/>
        <v>5</v>
      </c>
      <c r="M14" s="323">
        <f t="shared" si="8"/>
        <v>90</v>
      </c>
    </row>
    <row r="15" spans="1:13" s="82" customFormat="1" ht="24.75" customHeight="1" thickBot="1">
      <c r="A15" s="19" t="s">
        <v>36</v>
      </c>
      <c r="B15" s="324">
        <f aca="true" t="shared" si="9" ref="B15:M15">SUM(B6:B14)</f>
        <v>2592</v>
      </c>
      <c r="C15" s="325">
        <f t="shared" si="9"/>
        <v>90100.87</v>
      </c>
      <c r="D15" s="325">
        <f t="shared" si="9"/>
        <v>717</v>
      </c>
      <c r="E15" s="326">
        <f t="shared" si="9"/>
        <v>14309.48</v>
      </c>
      <c r="F15" s="324">
        <f t="shared" si="9"/>
        <v>80</v>
      </c>
      <c r="G15" s="325">
        <f t="shared" si="9"/>
        <v>2510.81</v>
      </c>
      <c r="H15" s="325">
        <f t="shared" si="9"/>
        <v>82</v>
      </c>
      <c r="I15" s="326">
        <f t="shared" si="9"/>
        <v>1584.62</v>
      </c>
      <c r="J15" s="324">
        <f t="shared" si="9"/>
        <v>1414</v>
      </c>
      <c r="K15" s="325">
        <f t="shared" si="9"/>
        <v>45540.979999999996</v>
      </c>
      <c r="L15" s="325">
        <f t="shared" si="9"/>
        <v>356</v>
      </c>
      <c r="M15" s="326">
        <f t="shared" si="9"/>
        <v>6817.83</v>
      </c>
    </row>
    <row r="16" s="54" customFormat="1" ht="12.75"/>
    <row r="17" spans="1:10" s="7" customFormat="1" ht="58.5" customHeight="1">
      <c r="A17" s="499" t="s">
        <v>26</v>
      </c>
      <c r="B17" s="494" t="s">
        <v>421</v>
      </c>
      <c r="C17" s="494"/>
      <c r="D17" s="494" t="s">
        <v>422</v>
      </c>
      <c r="E17" s="494"/>
      <c r="F17" s="494" t="s">
        <v>423</v>
      </c>
      <c r="G17" s="494"/>
      <c r="H17" s="505" t="s">
        <v>424</v>
      </c>
      <c r="J17" s="344"/>
    </row>
    <row r="18" spans="1:10" s="318" customFormat="1" ht="56.25" customHeight="1">
      <c r="A18" s="500"/>
      <c r="B18" s="27" t="s">
        <v>425</v>
      </c>
      <c r="C18" s="288" t="s">
        <v>420</v>
      </c>
      <c r="D18" s="27" t="s">
        <v>425</v>
      </c>
      <c r="E18" s="288" t="s">
        <v>420</v>
      </c>
      <c r="F18" s="27" t="s">
        <v>425</v>
      </c>
      <c r="G18" s="288" t="s">
        <v>420</v>
      </c>
      <c r="H18" s="506"/>
      <c r="I18" s="7"/>
      <c r="J18" s="7"/>
    </row>
    <row r="19" spans="1:11" s="7" customFormat="1" ht="15" customHeight="1">
      <c r="A19" s="203" t="s">
        <v>27</v>
      </c>
      <c r="B19" s="346">
        <f>B6+D6</f>
        <v>124</v>
      </c>
      <c r="C19" s="347">
        <f>C6+E6</f>
        <v>4207</v>
      </c>
      <c r="D19" s="346">
        <f>F6+H6</f>
        <v>7</v>
      </c>
      <c r="E19" s="347">
        <f>G6+I6</f>
        <v>168</v>
      </c>
      <c r="F19" s="346">
        <f>J6+L6</f>
        <v>64</v>
      </c>
      <c r="G19" s="347">
        <f>K6+M6</f>
        <v>2066.3</v>
      </c>
      <c r="H19" s="352">
        <f>B19+D19+F19</f>
        <v>195</v>
      </c>
      <c r="K19" s="357"/>
    </row>
    <row r="20" spans="1:8" s="7" customFormat="1" ht="15" customHeight="1">
      <c r="A20" s="293" t="s">
        <v>28</v>
      </c>
      <c r="B20" s="348">
        <f aca="true" t="shared" si="10" ref="B20:B28">B7+D7</f>
        <v>237</v>
      </c>
      <c r="C20" s="349">
        <f aca="true" t="shared" si="11" ref="C20:C28">C7+E7</f>
        <v>7831.68</v>
      </c>
      <c r="D20" s="348">
        <f aca="true" t="shared" si="12" ref="D20:D28">F7+H7</f>
        <v>8</v>
      </c>
      <c r="E20" s="349">
        <f aca="true" t="shared" si="13" ref="E20:E28">G7+I7</f>
        <v>168</v>
      </c>
      <c r="F20" s="348">
        <f aca="true" t="shared" si="14" ref="F20:F28">J7+L7</f>
        <v>135</v>
      </c>
      <c r="G20" s="349">
        <f aca="true" t="shared" si="15" ref="G20:G28">K7+M7</f>
        <v>4450</v>
      </c>
      <c r="H20" s="353">
        <f aca="true" t="shared" si="16" ref="H20:H28">B20+D20+F20</f>
        <v>380</v>
      </c>
    </row>
    <row r="21" spans="1:8" s="7" customFormat="1" ht="15" customHeight="1">
      <c r="A21" s="293" t="s">
        <v>29</v>
      </c>
      <c r="B21" s="348">
        <f t="shared" si="10"/>
        <v>435</v>
      </c>
      <c r="C21" s="349">
        <f t="shared" si="11"/>
        <v>13725.5</v>
      </c>
      <c r="D21" s="348">
        <f t="shared" si="12"/>
        <v>11</v>
      </c>
      <c r="E21" s="349">
        <f t="shared" si="13"/>
        <v>255.5</v>
      </c>
      <c r="F21" s="348">
        <f t="shared" si="14"/>
        <v>215</v>
      </c>
      <c r="G21" s="349">
        <f t="shared" si="15"/>
        <v>6310.5</v>
      </c>
      <c r="H21" s="353">
        <f t="shared" si="16"/>
        <v>661</v>
      </c>
    </row>
    <row r="22" spans="1:8" s="7" customFormat="1" ht="15" customHeight="1">
      <c r="A22" s="293" t="s">
        <v>30</v>
      </c>
      <c r="B22" s="348">
        <f t="shared" si="10"/>
        <v>633</v>
      </c>
      <c r="C22" s="349">
        <f t="shared" si="11"/>
        <v>18334.75</v>
      </c>
      <c r="D22" s="348">
        <f t="shared" si="12"/>
        <v>22</v>
      </c>
      <c r="E22" s="349">
        <f t="shared" si="13"/>
        <v>602.5</v>
      </c>
      <c r="F22" s="348">
        <f t="shared" si="14"/>
        <v>321</v>
      </c>
      <c r="G22" s="349">
        <f t="shared" si="15"/>
        <v>8703.05</v>
      </c>
      <c r="H22" s="353">
        <f t="shared" si="16"/>
        <v>976</v>
      </c>
    </row>
    <row r="23" spans="1:8" s="7" customFormat="1" ht="15" customHeight="1">
      <c r="A23" s="293" t="s">
        <v>31</v>
      </c>
      <c r="B23" s="348">
        <f t="shared" si="10"/>
        <v>1072</v>
      </c>
      <c r="C23" s="349">
        <f t="shared" si="11"/>
        <v>33346.83</v>
      </c>
      <c r="D23" s="348">
        <f t="shared" si="12"/>
        <v>71</v>
      </c>
      <c r="E23" s="349">
        <f t="shared" si="13"/>
        <v>1788</v>
      </c>
      <c r="F23" s="348">
        <f t="shared" si="14"/>
        <v>648</v>
      </c>
      <c r="G23" s="349">
        <f t="shared" si="15"/>
        <v>17901.25</v>
      </c>
      <c r="H23" s="353">
        <f t="shared" si="16"/>
        <v>1791</v>
      </c>
    </row>
    <row r="24" spans="1:8" s="7" customFormat="1" ht="15" customHeight="1">
      <c r="A24" s="293" t="s">
        <v>32</v>
      </c>
      <c r="B24" s="348">
        <f t="shared" si="10"/>
        <v>258</v>
      </c>
      <c r="C24" s="349">
        <f t="shared" si="11"/>
        <v>8743.689999999999</v>
      </c>
      <c r="D24" s="348">
        <f t="shared" si="12"/>
        <v>11</v>
      </c>
      <c r="E24" s="349">
        <f t="shared" si="13"/>
        <v>263.69</v>
      </c>
      <c r="F24" s="348">
        <f t="shared" si="14"/>
        <v>98</v>
      </c>
      <c r="G24" s="349">
        <f t="shared" si="15"/>
        <v>3249.8799999999997</v>
      </c>
      <c r="H24" s="353">
        <f t="shared" si="16"/>
        <v>367</v>
      </c>
    </row>
    <row r="25" spans="1:8" s="7" customFormat="1" ht="15" customHeight="1">
      <c r="A25" s="293" t="s">
        <v>33</v>
      </c>
      <c r="B25" s="348">
        <f t="shared" si="10"/>
        <v>174</v>
      </c>
      <c r="C25" s="349">
        <f t="shared" si="11"/>
        <v>5900.5</v>
      </c>
      <c r="D25" s="348">
        <f t="shared" si="12"/>
        <v>9</v>
      </c>
      <c r="E25" s="349">
        <f t="shared" si="13"/>
        <v>240</v>
      </c>
      <c r="F25" s="348">
        <f t="shared" si="14"/>
        <v>83</v>
      </c>
      <c r="G25" s="349">
        <f t="shared" si="15"/>
        <v>2728.5</v>
      </c>
      <c r="H25" s="353">
        <f t="shared" si="16"/>
        <v>266</v>
      </c>
    </row>
    <row r="26" spans="1:8" s="7" customFormat="1" ht="15" customHeight="1">
      <c r="A26" s="293" t="s">
        <v>34</v>
      </c>
      <c r="B26" s="348">
        <f t="shared" si="10"/>
        <v>199</v>
      </c>
      <c r="C26" s="349">
        <f t="shared" si="11"/>
        <v>6328</v>
      </c>
      <c r="D26" s="348">
        <f t="shared" si="12"/>
        <v>7</v>
      </c>
      <c r="E26" s="349">
        <f t="shared" si="13"/>
        <v>155.74</v>
      </c>
      <c r="F26" s="348">
        <f t="shared" si="14"/>
        <v>115</v>
      </c>
      <c r="G26" s="349">
        <f t="shared" si="15"/>
        <v>3857.33</v>
      </c>
      <c r="H26" s="353">
        <f t="shared" si="16"/>
        <v>321</v>
      </c>
    </row>
    <row r="27" spans="1:8" s="7" customFormat="1" ht="15" customHeight="1">
      <c r="A27" s="345" t="s">
        <v>35</v>
      </c>
      <c r="B27" s="350">
        <f t="shared" si="10"/>
        <v>177</v>
      </c>
      <c r="C27" s="351">
        <f t="shared" si="11"/>
        <v>5992.4</v>
      </c>
      <c r="D27" s="350">
        <f t="shared" si="12"/>
        <v>16</v>
      </c>
      <c r="E27" s="351">
        <f t="shared" si="13"/>
        <v>454</v>
      </c>
      <c r="F27" s="350">
        <f t="shared" si="14"/>
        <v>91</v>
      </c>
      <c r="G27" s="351">
        <f t="shared" si="15"/>
        <v>3092</v>
      </c>
      <c r="H27" s="354">
        <f t="shared" si="16"/>
        <v>284</v>
      </c>
    </row>
    <row r="28" spans="1:8" s="82" customFormat="1" ht="24" customHeight="1">
      <c r="A28" s="19" t="s">
        <v>36</v>
      </c>
      <c r="B28" s="355">
        <f t="shared" si="10"/>
        <v>3309</v>
      </c>
      <c r="C28" s="356">
        <f t="shared" si="11"/>
        <v>104410.34999999999</v>
      </c>
      <c r="D28" s="355">
        <f t="shared" si="12"/>
        <v>162</v>
      </c>
      <c r="E28" s="356">
        <f t="shared" si="13"/>
        <v>4095.43</v>
      </c>
      <c r="F28" s="355">
        <f t="shared" si="14"/>
        <v>1770</v>
      </c>
      <c r="G28" s="356">
        <f t="shared" si="15"/>
        <v>52358.81</v>
      </c>
      <c r="H28" s="81">
        <f t="shared" si="16"/>
        <v>5241</v>
      </c>
    </row>
    <row r="29" ht="13.5" customHeight="1"/>
    <row r="30" spans="1:13" s="2" customFormat="1" ht="12.75">
      <c r="A30" s="373" t="s">
        <v>355</v>
      </c>
      <c r="B30" s="7"/>
      <c r="C30" s="7"/>
      <c r="D30" s="7"/>
      <c r="L30" s="13"/>
      <c r="M30" s="13"/>
    </row>
    <row r="31" spans="1:13" s="2" customFormat="1" ht="13.5" customHeight="1">
      <c r="A31" s="10"/>
      <c r="L31" s="13"/>
      <c r="M31" s="13"/>
    </row>
    <row r="32" spans="1:13" s="21" customFormat="1" ht="57" customHeight="1" thickBot="1">
      <c r="A32" s="107" t="s">
        <v>4</v>
      </c>
      <c r="B32" s="501" t="s">
        <v>68</v>
      </c>
      <c r="C32" s="501"/>
      <c r="D32" s="501"/>
      <c r="E32" s="501"/>
      <c r="F32" s="502"/>
      <c r="G32" s="502"/>
      <c r="H32" s="502"/>
      <c r="I32" s="502"/>
      <c r="J32" s="502"/>
      <c r="K32" s="502"/>
      <c r="L32" s="502"/>
      <c r="M32" s="502"/>
    </row>
    <row r="33" spans="1:13" s="309" customFormat="1" ht="57" customHeight="1">
      <c r="A33" s="482" t="s">
        <v>427</v>
      </c>
      <c r="B33" s="484" t="s">
        <v>541</v>
      </c>
      <c r="C33" s="485"/>
      <c r="D33" s="485"/>
      <c r="E33" s="486"/>
      <c r="F33" s="484" t="s">
        <v>542</v>
      </c>
      <c r="G33" s="485"/>
      <c r="H33" s="485"/>
      <c r="I33" s="486"/>
      <c r="J33" s="484" t="s">
        <v>543</v>
      </c>
      <c r="K33" s="485"/>
      <c r="L33" s="485"/>
      <c r="M33" s="486"/>
    </row>
    <row r="34" spans="1:13" s="21" customFormat="1" ht="57" customHeight="1">
      <c r="A34" s="483"/>
      <c r="B34" s="300" t="s">
        <v>544</v>
      </c>
      <c r="C34" s="234" t="s">
        <v>420</v>
      </c>
      <c r="D34" s="301" t="s">
        <v>545</v>
      </c>
      <c r="E34" s="327" t="s">
        <v>420</v>
      </c>
      <c r="F34" s="300" t="s">
        <v>544</v>
      </c>
      <c r="G34" s="234" t="s">
        <v>420</v>
      </c>
      <c r="H34" s="301" t="s">
        <v>545</v>
      </c>
      <c r="I34" s="327" t="s">
        <v>420</v>
      </c>
      <c r="J34" s="300" t="s">
        <v>546</v>
      </c>
      <c r="K34" s="234" t="s">
        <v>420</v>
      </c>
      <c r="L34" s="301" t="s">
        <v>545</v>
      </c>
      <c r="M34" s="327" t="s">
        <v>420</v>
      </c>
    </row>
    <row r="35" spans="1:13" s="21" customFormat="1" ht="18" customHeight="1">
      <c r="A35" s="206" t="s">
        <v>428</v>
      </c>
      <c r="B35" s="328">
        <v>3</v>
      </c>
      <c r="C35" s="329">
        <v>108</v>
      </c>
      <c r="D35" s="330">
        <v>1</v>
      </c>
      <c r="E35" s="331">
        <v>10</v>
      </c>
      <c r="F35" s="328">
        <v>0</v>
      </c>
      <c r="G35" s="329">
        <v>0</v>
      </c>
      <c r="H35" s="330">
        <v>0</v>
      </c>
      <c r="I35" s="331">
        <v>0</v>
      </c>
      <c r="J35" s="328">
        <v>0</v>
      </c>
      <c r="K35" s="329">
        <v>0</v>
      </c>
      <c r="L35" s="330">
        <v>3</v>
      </c>
      <c r="M35" s="331">
        <v>66</v>
      </c>
    </row>
    <row r="36" spans="1:13" s="21" customFormat="1" ht="18" customHeight="1">
      <c r="A36" s="206" t="s">
        <v>429</v>
      </c>
      <c r="B36" s="328">
        <v>4</v>
      </c>
      <c r="C36" s="329">
        <v>144</v>
      </c>
      <c r="D36" s="330">
        <v>3</v>
      </c>
      <c r="E36" s="331">
        <v>55</v>
      </c>
      <c r="F36" s="328">
        <v>0</v>
      </c>
      <c r="G36" s="329">
        <v>0</v>
      </c>
      <c r="H36" s="330">
        <v>0</v>
      </c>
      <c r="I36" s="331">
        <v>0</v>
      </c>
      <c r="J36" s="328">
        <v>1</v>
      </c>
      <c r="K36" s="329">
        <v>36</v>
      </c>
      <c r="L36" s="330">
        <v>2</v>
      </c>
      <c r="M36" s="331">
        <v>36</v>
      </c>
    </row>
    <row r="37" spans="1:13" s="21" customFormat="1" ht="18" customHeight="1">
      <c r="A37" s="206" t="s">
        <v>430</v>
      </c>
      <c r="B37" s="328">
        <v>2</v>
      </c>
      <c r="C37" s="329">
        <v>72</v>
      </c>
      <c r="D37" s="330">
        <v>0</v>
      </c>
      <c r="E37" s="331">
        <v>0</v>
      </c>
      <c r="F37" s="328">
        <v>0</v>
      </c>
      <c r="G37" s="329">
        <v>0</v>
      </c>
      <c r="H37" s="330">
        <v>0</v>
      </c>
      <c r="I37" s="331">
        <v>0</v>
      </c>
      <c r="J37" s="328">
        <v>1</v>
      </c>
      <c r="K37" s="329">
        <v>36</v>
      </c>
      <c r="L37" s="330">
        <v>0</v>
      </c>
      <c r="M37" s="331">
        <v>0</v>
      </c>
    </row>
    <row r="38" spans="1:13" s="21" customFormat="1" ht="18" customHeight="1">
      <c r="A38" s="206" t="s">
        <v>431</v>
      </c>
      <c r="B38" s="328">
        <v>7</v>
      </c>
      <c r="C38" s="329">
        <v>245</v>
      </c>
      <c r="D38" s="330">
        <v>0</v>
      </c>
      <c r="E38" s="331">
        <v>0</v>
      </c>
      <c r="F38" s="328">
        <v>1</v>
      </c>
      <c r="G38" s="329">
        <v>15</v>
      </c>
      <c r="H38" s="330">
        <v>0</v>
      </c>
      <c r="I38" s="331">
        <v>0</v>
      </c>
      <c r="J38" s="328">
        <v>3</v>
      </c>
      <c r="K38" s="329">
        <v>108</v>
      </c>
      <c r="L38" s="330">
        <v>0</v>
      </c>
      <c r="M38" s="331">
        <v>0</v>
      </c>
    </row>
    <row r="39" spans="1:13" s="21" customFormat="1" ht="18" customHeight="1">
      <c r="A39" s="206" t="s">
        <v>432</v>
      </c>
      <c r="B39" s="328">
        <v>4</v>
      </c>
      <c r="C39" s="329">
        <v>139</v>
      </c>
      <c r="D39" s="330">
        <v>0</v>
      </c>
      <c r="E39" s="331">
        <v>0</v>
      </c>
      <c r="F39" s="328">
        <v>0</v>
      </c>
      <c r="G39" s="329">
        <v>0</v>
      </c>
      <c r="H39" s="330">
        <v>0</v>
      </c>
      <c r="I39" s="331">
        <v>0</v>
      </c>
      <c r="J39" s="328">
        <v>4</v>
      </c>
      <c r="K39" s="329">
        <v>80</v>
      </c>
      <c r="L39" s="330">
        <v>0</v>
      </c>
      <c r="M39" s="331">
        <v>0</v>
      </c>
    </row>
    <row r="40" spans="1:13" s="21" customFormat="1" ht="18" customHeight="1">
      <c r="A40" s="206" t="s">
        <v>433</v>
      </c>
      <c r="B40" s="328">
        <v>6</v>
      </c>
      <c r="C40" s="329">
        <v>180</v>
      </c>
      <c r="D40" s="330">
        <v>0</v>
      </c>
      <c r="E40" s="331">
        <v>0</v>
      </c>
      <c r="F40" s="328">
        <v>0</v>
      </c>
      <c r="G40" s="329">
        <v>0</v>
      </c>
      <c r="H40" s="330">
        <v>0</v>
      </c>
      <c r="I40" s="331">
        <v>0</v>
      </c>
      <c r="J40" s="328">
        <v>3</v>
      </c>
      <c r="K40" s="329">
        <v>87.3</v>
      </c>
      <c r="L40" s="330">
        <v>0</v>
      </c>
      <c r="M40" s="331">
        <v>0</v>
      </c>
    </row>
    <row r="41" spans="1:13" s="21" customFormat="1" ht="18" customHeight="1">
      <c r="A41" s="206" t="s">
        <v>27</v>
      </c>
      <c r="B41" s="328">
        <v>72</v>
      </c>
      <c r="C41" s="329">
        <v>2592</v>
      </c>
      <c r="D41" s="330">
        <v>7</v>
      </c>
      <c r="E41" s="331">
        <v>146</v>
      </c>
      <c r="F41" s="328">
        <v>0</v>
      </c>
      <c r="G41" s="329">
        <v>0</v>
      </c>
      <c r="H41" s="330">
        <v>5</v>
      </c>
      <c r="I41" s="331">
        <v>153</v>
      </c>
      <c r="J41" s="328">
        <v>29</v>
      </c>
      <c r="K41" s="329">
        <v>1044</v>
      </c>
      <c r="L41" s="330">
        <v>12</v>
      </c>
      <c r="M41" s="331">
        <v>355</v>
      </c>
    </row>
    <row r="42" spans="1:13" s="21" customFormat="1" ht="18" customHeight="1">
      <c r="A42" s="206" t="s">
        <v>438</v>
      </c>
      <c r="B42" s="328">
        <v>5</v>
      </c>
      <c r="C42" s="329">
        <v>180</v>
      </c>
      <c r="D42" s="330">
        <v>0</v>
      </c>
      <c r="E42" s="331">
        <v>0</v>
      </c>
      <c r="F42" s="328">
        <v>1</v>
      </c>
      <c r="G42" s="329"/>
      <c r="H42" s="330">
        <v>0</v>
      </c>
      <c r="I42" s="331">
        <v>0</v>
      </c>
      <c r="J42" s="328">
        <v>2</v>
      </c>
      <c r="K42" s="329">
        <v>108</v>
      </c>
      <c r="L42" s="330">
        <v>0</v>
      </c>
      <c r="M42" s="331">
        <v>0</v>
      </c>
    </row>
    <row r="43" spans="1:13" s="21" customFormat="1" ht="18" customHeight="1">
      <c r="A43" s="206" t="s">
        <v>440</v>
      </c>
      <c r="B43" s="328">
        <v>9</v>
      </c>
      <c r="C43" s="329">
        <v>324</v>
      </c>
      <c r="D43" s="330">
        <v>1</v>
      </c>
      <c r="E43" s="331">
        <v>12</v>
      </c>
      <c r="F43" s="328">
        <v>0</v>
      </c>
      <c r="G43" s="329">
        <v>0</v>
      </c>
      <c r="H43" s="330">
        <v>0</v>
      </c>
      <c r="I43" s="331">
        <v>0</v>
      </c>
      <c r="J43" s="328">
        <v>2</v>
      </c>
      <c r="K43" s="329">
        <v>72</v>
      </c>
      <c r="L43" s="330">
        <v>2</v>
      </c>
      <c r="M43" s="331">
        <v>38</v>
      </c>
    </row>
    <row r="44" spans="1:13" s="222" customFormat="1" ht="25.5" customHeight="1" thickBot="1">
      <c r="A44" s="308" t="s">
        <v>441</v>
      </c>
      <c r="B44" s="332">
        <f aca="true" t="shared" si="17" ref="B44:M44">SUM(B35:B43)</f>
        <v>112</v>
      </c>
      <c r="C44" s="333">
        <f t="shared" si="17"/>
        <v>3984</v>
      </c>
      <c r="D44" s="334">
        <f t="shared" si="17"/>
        <v>12</v>
      </c>
      <c r="E44" s="335">
        <f t="shared" si="17"/>
        <v>223</v>
      </c>
      <c r="F44" s="332">
        <f t="shared" si="17"/>
        <v>2</v>
      </c>
      <c r="G44" s="333">
        <f t="shared" si="17"/>
        <v>15</v>
      </c>
      <c r="H44" s="334">
        <f t="shared" si="17"/>
        <v>5</v>
      </c>
      <c r="I44" s="335">
        <f t="shared" si="17"/>
        <v>153</v>
      </c>
      <c r="J44" s="332">
        <f t="shared" si="17"/>
        <v>45</v>
      </c>
      <c r="K44" s="333">
        <f t="shared" si="17"/>
        <v>1571.3</v>
      </c>
      <c r="L44" s="334">
        <f t="shared" si="17"/>
        <v>19</v>
      </c>
      <c r="M44" s="335">
        <f t="shared" si="17"/>
        <v>495</v>
      </c>
    </row>
    <row r="45" ht="12.75">
      <c r="M45" s="108"/>
    </row>
    <row r="46" spans="2:155" s="46" customFormat="1" ht="12.75">
      <c r="B46" s="47"/>
      <c r="C46" s="48"/>
      <c r="D46" s="47"/>
      <c r="E46" s="48"/>
      <c r="F46" s="47"/>
      <c r="G46" s="48"/>
      <c r="H46" s="47"/>
      <c r="I46" s="48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</row>
    <row r="47" spans="1:13" ht="57" customHeight="1" thickBot="1">
      <c r="A47" s="107" t="s">
        <v>4</v>
      </c>
      <c r="B47" s="492" t="s">
        <v>69</v>
      </c>
      <c r="C47" s="493"/>
      <c r="D47" s="493"/>
      <c r="E47" s="493"/>
      <c r="F47" s="490"/>
      <c r="G47" s="490"/>
      <c r="H47" s="490"/>
      <c r="I47" s="490"/>
      <c r="J47" s="490"/>
      <c r="K47" s="490"/>
      <c r="L47" s="490"/>
      <c r="M47" s="491"/>
    </row>
    <row r="48" spans="1:13" s="309" customFormat="1" ht="57" customHeight="1">
      <c r="A48" s="482" t="s">
        <v>427</v>
      </c>
      <c r="B48" s="484" t="s">
        <v>541</v>
      </c>
      <c r="C48" s="485"/>
      <c r="D48" s="485"/>
      <c r="E48" s="486"/>
      <c r="F48" s="484" t="s">
        <v>542</v>
      </c>
      <c r="G48" s="485"/>
      <c r="H48" s="485"/>
      <c r="I48" s="486"/>
      <c r="J48" s="484" t="s">
        <v>543</v>
      </c>
      <c r="K48" s="485"/>
      <c r="L48" s="485"/>
      <c r="M48" s="486"/>
    </row>
    <row r="49" spans="1:13" s="21" customFormat="1" ht="57" customHeight="1">
      <c r="A49" s="483"/>
      <c r="B49" s="300" t="s">
        <v>544</v>
      </c>
      <c r="C49" s="234" t="s">
        <v>420</v>
      </c>
      <c r="D49" s="301" t="s">
        <v>545</v>
      </c>
      <c r="E49" s="327" t="s">
        <v>420</v>
      </c>
      <c r="F49" s="300" t="s">
        <v>544</v>
      </c>
      <c r="G49" s="234" t="s">
        <v>420</v>
      </c>
      <c r="H49" s="301" t="s">
        <v>545</v>
      </c>
      <c r="I49" s="327" t="s">
        <v>420</v>
      </c>
      <c r="J49" s="300" t="s">
        <v>546</v>
      </c>
      <c r="K49" s="234" t="s">
        <v>420</v>
      </c>
      <c r="L49" s="301" t="s">
        <v>545</v>
      </c>
      <c r="M49" s="327" t="s">
        <v>420</v>
      </c>
    </row>
    <row r="50" spans="1:13" s="21" customFormat="1" ht="18" customHeight="1">
      <c r="A50" s="206" t="s">
        <v>443</v>
      </c>
      <c r="B50" s="328">
        <v>8</v>
      </c>
      <c r="C50" s="329">
        <v>302</v>
      </c>
      <c r="D50" s="330">
        <v>1</v>
      </c>
      <c r="E50" s="331">
        <v>25</v>
      </c>
      <c r="F50" s="328">
        <v>0</v>
      </c>
      <c r="G50" s="329">
        <v>0</v>
      </c>
      <c r="H50" s="330">
        <v>0</v>
      </c>
      <c r="I50" s="331">
        <v>0</v>
      </c>
      <c r="J50" s="328">
        <v>2</v>
      </c>
      <c r="K50" s="329">
        <v>76</v>
      </c>
      <c r="L50" s="330">
        <v>3</v>
      </c>
      <c r="M50" s="331">
        <v>67</v>
      </c>
    </row>
    <row r="51" spans="1:13" s="21" customFormat="1" ht="18" customHeight="1">
      <c r="A51" s="206" t="s">
        <v>444</v>
      </c>
      <c r="B51" s="328">
        <v>4</v>
      </c>
      <c r="C51" s="329">
        <v>138</v>
      </c>
      <c r="D51" s="330">
        <v>1</v>
      </c>
      <c r="E51" s="331">
        <v>14</v>
      </c>
      <c r="F51" s="328">
        <v>0</v>
      </c>
      <c r="G51" s="329">
        <v>0</v>
      </c>
      <c r="H51" s="330">
        <v>0</v>
      </c>
      <c r="I51" s="331">
        <v>0</v>
      </c>
      <c r="J51" s="328">
        <v>3</v>
      </c>
      <c r="K51" s="329">
        <v>82</v>
      </c>
      <c r="L51" s="330">
        <v>1</v>
      </c>
      <c r="M51" s="331">
        <v>18</v>
      </c>
    </row>
    <row r="52" spans="1:13" s="21" customFormat="1" ht="18" customHeight="1">
      <c r="A52" s="206" t="s">
        <v>445</v>
      </c>
      <c r="B52" s="328">
        <v>11</v>
      </c>
      <c r="C52" s="329">
        <v>363</v>
      </c>
      <c r="D52" s="330">
        <v>1</v>
      </c>
      <c r="E52" s="331">
        <v>20</v>
      </c>
      <c r="F52" s="328">
        <v>0</v>
      </c>
      <c r="G52" s="329">
        <v>0</v>
      </c>
      <c r="H52" s="330">
        <v>0</v>
      </c>
      <c r="I52" s="331">
        <v>0</v>
      </c>
      <c r="J52" s="328">
        <v>6</v>
      </c>
      <c r="K52" s="329">
        <v>216</v>
      </c>
      <c r="L52" s="330">
        <v>0</v>
      </c>
      <c r="M52" s="331">
        <v>0</v>
      </c>
    </row>
    <row r="53" spans="1:13" s="21" customFormat="1" ht="18" customHeight="1">
      <c r="A53" s="206" t="s">
        <v>447</v>
      </c>
      <c r="B53" s="328">
        <v>10</v>
      </c>
      <c r="C53" s="329">
        <v>360</v>
      </c>
      <c r="D53" s="330">
        <v>3</v>
      </c>
      <c r="E53" s="331">
        <v>30</v>
      </c>
      <c r="F53" s="328">
        <v>0</v>
      </c>
      <c r="G53" s="329">
        <v>0</v>
      </c>
      <c r="H53" s="330">
        <v>0</v>
      </c>
      <c r="I53" s="331">
        <v>0</v>
      </c>
      <c r="J53" s="328">
        <v>4</v>
      </c>
      <c r="K53" s="329">
        <v>148</v>
      </c>
      <c r="L53" s="330">
        <v>2</v>
      </c>
      <c r="M53" s="331">
        <v>37</v>
      </c>
    </row>
    <row r="54" spans="1:13" s="21" customFormat="1" ht="18" customHeight="1">
      <c r="A54" s="206" t="s">
        <v>448</v>
      </c>
      <c r="B54" s="328">
        <v>11</v>
      </c>
      <c r="C54" s="329">
        <v>330</v>
      </c>
      <c r="D54" s="330">
        <v>2</v>
      </c>
      <c r="E54" s="331">
        <v>25</v>
      </c>
      <c r="F54" s="328">
        <v>0</v>
      </c>
      <c r="G54" s="329">
        <v>0</v>
      </c>
      <c r="H54" s="330">
        <v>0</v>
      </c>
      <c r="I54" s="331">
        <v>0</v>
      </c>
      <c r="J54" s="328">
        <v>5</v>
      </c>
      <c r="K54" s="329">
        <v>36</v>
      </c>
      <c r="L54" s="330">
        <v>1</v>
      </c>
      <c r="M54" s="331">
        <v>20</v>
      </c>
    </row>
    <row r="55" spans="1:13" s="21" customFormat="1" ht="18" customHeight="1">
      <c r="A55" s="206" t="s">
        <v>449</v>
      </c>
      <c r="B55" s="328">
        <v>4</v>
      </c>
      <c r="C55" s="329">
        <v>144</v>
      </c>
      <c r="D55" s="330">
        <v>0</v>
      </c>
      <c r="E55" s="331">
        <v>0</v>
      </c>
      <c r="F55" s="328">
        <v>0</v>
      </c>
      <c r="G55" s="329">
        <v>0</v>
      </c>
      <c r="H55" s="330">
        <v>1</v>
      </c>
      <c r="I55" s="331">
        <v>30</v>
      </c>
      <c r="J55" s="328">
        <v>1</v>
      </c>
      <c r="K55" s="329">
        <v>36</v>
      </c>
      <c r="L55" s="330">
        <v>3</v>
      </c>
      <c r="M55" s="331">
        <v>52</v>
      </c>
    </row>
    <row r="56" spans="1:13" s="21" customFormat="1" ht="18" customHeight="1">
      <c r="A56" s="206" t="s">
        <v>450</v>
      </c>
      <c r="B56" s="328">
        <v>6</v>
      </c>
      <c r="C56" s="329">
        <v>205.68</v>
      </c>
      <c r="D56" s="330">
        <v>3</v>
      </c>
      <c r="E56" s="331">
        <v>75</v>
      </c>
      <c r="F56" s="328">
        <v>0</v>
      </c>
      <c r="G56" s="329">
        <v>0</v>
      </c>
      <c r="H56" s="330">
        <v>0</v>
      </c>
      <c r="I56" s="331">
        <v>0</v>
      </c>
      <c r="J56" s="328">
        <v>4</v>
      </c>
      <c r="K56" s="329">
        <v>144</v>
      </c>
      <c r="L56" s="330">
        <v>0</v>
      </c>
      <c r="M56" s="331">
        <v>0</v>
      </c>
    </row>
    <row r="57" spans="1:13" s="21" customFormat="1" ht="18" customHeight="1">
      <c r="A57" s="206" t="s">
        <v>451</v>
      </c>
      <c r="B57" s="328">
        <v>1</v>
      </c>
      <c r="C57" s="329">
        <v>32</v>
      </c>
      <c r="D57" s="330">
        <v>2</v>
      </c>
      <c r="E57" s="331">
        <v>40</v>
      </c>
      <c r="F57" s="328">
        <v>0</v>
      </c>
      <c r="G57" s="329">
        <v>0</v>
      </c>
      <c r="H57" s="330">
        <v>0</v>
      </c>
      <c r="I57" s="331">
        <v>0</v>
      </c>
      <c r="J57" s="328">
        <v>2</v>
      </c>
      <c r="K57" s="329">
        <v>20</v>
      </c>
      <c r="L57" s="330">
        <v>0</v>
      </c>
      <c r="M57" s="331">
        <v>0</v>
      </c>
    </row>
    <row r="58" spans="1:13" s="21" customFormat="1" ht="18" customHeight="1">
      <c r="A58" s="206" t="s">
        <v>453</v>
      </c>
      <c r="B58" s="328">
        <v>9</v>
      </c>
      <c r="C58" s="329">
        <v>340</v>
      </c>
      <c r="D58" s="330">
        <v>2</v>
      </c>
      <c r="E58" s="331">
        <v>28</v>
      </c>
      <c r="F58" s="328">
        <v>0</v>
      </c>
      <c r="G58" s="329">
        <v>0</v>
      </c>
      <c r="H58" s="330">
        <v>0</v>
      </c>
      <c r="I58" s="331">
        <v>0</v>
      </c>
      <c r="J58" s="328">
        <v>5</v>
      </c>
      <c r="K58" s="329">
        <v>168</v>
      </c>
      <c r="L58" s="330">
        <v>2</v>
      </c>
      <c r="M58" s="331">
        <v>37</v>
      </c>
    </row>
    <row r="59" spans="1:13" s="21" customFormat="1" ht="18" customHeight="1">
      <c r="A59" s="206" t="s">
        <v>454</v>
      </c>
      <c r="B59" s="328">
        <v>6</v>
      </c>
      <c r="C59" s="329">
        <v>216</v>
      </c>
      <c r="D59" s="330">
        <v>0</v>
      </c>
      <c r="E59" s="331">
        <v>0</v>
      </c>
      <c r="F59" s="328">
        <v>0</v>
      </c>
      <c r="G59" s="329">
        <v>0</v>
      </c>
      <c r="H59" s="330">
        <v>0</v>
      </c>
      <c r="I59" s="331">
        <v>0</v>
      </c>
      <c r="J59" s="328">
        <v>3</v>
      </c>
      <c r="K59" s="329">
        <v>108</v>
      </c>
      <c r="L59" s="330">
        <v>0</v>
      </c>
      <c r="M59" s="331">
        <v>0</v>
      </c>
    </row>
    <row r="60" spans="1:13" s="21" customFormat="1" ht="18" customHeight="1">
      <c r="A60" s="206" t="s">
        <v>28</v>
      </c>
      <c r="B60" s="328">
        <v>107</v>
      </c>
      <c r="C60" s="329">
        <v>3852</v>
      </c>
      <c r="D60" s="330">
        <v>18</v>
      </c>
      <c r="E60" s="331">
        <v>412</v>
      </c>
      <c r="F60" s="328">
        <v>1</v>
      </c>
      <c r="G60" s="329">
        <v>24</v>
      </c>
      <c r="H60" s="330">
        <v>4</v>
      </c>
      <c r="I60" s="331">
        <v>84</v>
      </c>
      <c r="J60" s="328">
        <v>66</v>
      </c>
      <c r="K60" s="329">
        <v>2458</v>
      </c>
      <c r="L60" s="330">
        <v>4</v>
      </c>
      <c r="M60" s="331">
        <v>108</v>
      </c>
    </row>
    <row r="61" spans="1:13" s="21" customFormat="1" ht="18" customHeight="1">
      <c r="A61" s="206" t="s">
        <v>455</v>
      </c>
      <c r="B61" s="328">
        <v>13</v>
      </c>
      <c r="C61" s="329">
        <v>460</v>
      </c>
      <c r="D61" s="330">
        <v>0</v>
      </c>
      <c r="E61" s="331">
        <v>0</v>
      </c>
      <c r="F61" s="328">
        <v>1</v>
      </c>
      <c r="G61" s="329">
        <v>15</v>
      </c>
      <c r="H61" s="330">
        <v>0</v>
      </c>
      <c r="I61" s="331">
        <v>0</v>
      </c>
      <c r="J61" s="328">
        <v>9</v>
      </c>
      <c r="K61" s="329">
        <v>324</v>
      </c>
      <c r="L61" s="330">
        <v>0</v>
      </c>
      <c r="M61" s="331">
        <v>0</v>
      </c>
    </row>
    <row r="62" spans="1:13" s="21" customFormat="1" ht="18" customHeight="1">
      <c r="A62" s="206" t="s">
        <v>457</v>
      </c>
      <c r="B62" s="328">
        <v>6</v>
      </c>
      <c r="C62" s="329">
        <v>216</v>
      </c>
      <c r="D62" s="330">
        <v>3</v>
      </c>
      <c r="E62" s="331">
        <v>54</v>
      </c>
      <c r="F62" s="328">
        <v>0</v>
      </c>
      <c r="G62" s="329">
        <v>0</v>
      </c>
      <c r="H62" s="330">
        <v>0</v>
      </c>
      <c r="I62" s="331">
        <v>0</v>
      </c>
      <c r="J62" s="328">
        <v>5</v>
      </c>
      <c r="K62" s="329">
        <v>180</v>
      </c>
      <c r="L62" s="330">
        <v>0</v>
      </c>
      <c r="M62" s="331">
        <v>0</v>
      </c>
    </row>
    <row r="63" spans="1:13" s="21" customFormat="1" ht="18" customHeight="1">
      <c r="A63" s="206" t="s">
        <v>459</v>
      </c>
      <c r="B63" s="328">
        <v>4</v>
      </c>
      <c r="C63" s="329">
        <v>140</v>
      </c>
      <c r="D63" s="330">
        <v>1</v>
      </c>
      <c r="E63" s="331">
        <v>10</v>
      </c>
      <c r="F63" s="328">
        <v>0</v>
      </c>
      <c r="G63" s="329">
        <v>0</v>
      </c>
      <c r="H63" s="330">
        <v>1</v>
      </c>
      <c r="I63" s="331">
        <v>15</v>
      </c>
      <c r="J63" s="328">
        <v>0</v>
      </c>
      <c r="K63" s="329">
        <v>0</v>
      </c>
      <c r="L63" s="330">
        <v>4</v>
      </c>
      <c r="M63" s="331">
        <v>115</v>
      </c>
    </row>
    <row r="64" spans="1:13" s="222" customFormat="1" ht="19.5" customHeight="1" thickBot="1">
      <c r="A64" s="308" t="s">
        <v>51</v>
      </c>
      <c r="B64" s="332">
        <f aca="true" t="shared" si="18" ref="B64:M64">SUM(B50:B63)</f>
        <v>200</v>
      </c>
      <c r="C64" s="333">
        <f t="shared" si="18"/>
        <v>7098.68</v>
      </c>
      <c r="D64" s="334">
        <f t="shared" si="18"/>
        <v>37</v>
      </c>
      <c r="E64" s="335">
        <f t="shared" si="18"/>
        <v>733</v>
      </c>
      <c r="F64" s="332">
        <f t="shared" si="18"/>
        <v>2</v>
      </c>
      <c r="G64" s="333">
        <f t="shared" si="18"/>
        <v>39</v>
      </c>
      <c r="H64" s="334">
        <f t="shared" si="18"/>
        <v>6</v>
      </c>
      <c r="I64" s="335">
        <f t="shared" si="18"/>
        <v>129</v>
      </c>
      <c r="J64" s="332">
        <f t="shared" si="18"/>
        <v>115</v>
      </c>
      <c r="K64" s="333">
        <f t="shared" si="18"/>
        <v>3996</v>
      </c>
      <c r="L64" s="334">
        <f t="shared" si="18"/>
        <v>20</v>
      </c>
      <c r="M64" s="335">
        <f t="shared" si="18"/>
        <v>454</v>
      </c>
    </row>
    <row r="65" spans="2:7" s="46" customFormat="1" ht="12.75">
      <c r="B65" s="47"/>
      <c r="C65" s="48"/>
      <c r="D65" s="47"/>
      <c r="E65" s="48"/>
      <c r="F65" s="47"/>
      <c r="G65" s="48"/>
    </row>
    <row r="67" spans="1:13" ht="57" customHeight="1" thickBot="1">
      <c r="A67" s="107" t="s">
        <v>4</v>
      </c>
      <c r="B67" s="492" t="s">
        <v>70</v>
      </c>
      <c r="C67" s="493"/>
      <c r="D67" s="493"/>
      <c r="E67" s="493"/>
      <c r="F67" s="490"/>
      <c r="G67" s="490"/>
      <c r="H67" s="490"/>
      <c r="I67" s="490"/>
      <c r="J67" s="490"/>
      <c r="K67" s="490"/>
      <c r="L67" s="490"/>
      <c r="M67" s="491"/>
    </row>
    <row r="68" spans="1:13" s="309" customFormat="1" ht="42.75" customHeight="1">
      <c r="A68" s="482" t="s">
        <v>427</v>
      </c>
      <c r="B68" s="484" t="s">
        <v>541</v>
      </c>
      <c r="C68" s="485"/>
      <c r="D68" s="485"/>
      <c r="E68" s="486"/>
      <c r="F68" s="484" t="s">
        <v>542</v>
      </c>
      <c r="G68" s="485"/>
      <c r="H68" s="485"/>
      <c r="I68" s="486"/>
      <c r="J68" s="484" t="s">
        <v>543</v>
      </c>
      <c r="K68" s="485"/>
      <c r="L68" s="485"/>
      <c r="M68" s="486"/>
    </row>
    <row r="69" spans="1:13" s="21" customFormat="1" ht="57" customHeight="1">
      <c r="A69" s="483"/>
      <c r="B69" s="300" t="s">
        <v>544</v>
      </c>
      <c r="C69" s="234" t="s">
        <v>420</v>
      </c>
      <c r="D69" s="301" t="s">
        <v>545</v>
      </c>
      <c r="E69" s="327" t="s">
        <v>420</v>
      </c>
      <c r="F69" s="300" t="s">
        <v>544</v>
      </c>
      <c r="G69" s="234" t="s">
        <v>420</v>
      </c>
      <c r="H69" s="301" t="s">
        <v>545</v>
      </c>
      <c r="I69" s="327" t="s">
        <v>420</v>
      </c>
      <c r="J69" s="300" t="s">
        <v>546</v>
      </c>
      <c r="K69" s="234" t="s">
        <v>420</v>
      </c>
      <c r="L69" s="301" t="s">
        <v>545</v>
      </c>
      <c r="M69" s="327" t="s">
        <v>420</v>
      </c>
    </row>
    <row r="70" spans="1:13" s="21" customFormat="1" ht="18" customHeight="1">
      <c r="A70" s="206" t="s">
        <v>460</v>
      </c>
      <c r="B70" s="328">
        <v>7</v>
      </c>
      <c r="C70" s="329">
        <v>252</v>
      </c>
      <c r="D70" s="330">
        <v>4</v>
      </c>
      <c r="E70" s="331">
        <v>99</v>
      </c>
      <c r="F70" s="328">
        <v>0</v>
      </c>
      <c r="G70" s="329">
        <v>0</v>
      </c>
      <c r="H70" s="330">
        <v>0</v>
      </c>
      <c r="I70" s="331">
        <v>0</v>
      </c>
      <c r="J70" s="328">
        <v>4</v>
      </c>
      <c r="K70" s="329">
        <v>144</v>
      </c>
      <c r="L70" s="330">
        <v>5</v>
      </c>
      <c r="M70" s="331">
        <v>140</v>
      </c>
    </row>
    <row r="71" spans="1:13" s="21" customFormat="1" ht="18" customHeight="1">
      <c r="A71" s="206" t="s">
        <v>461</v>
      </c>
      <c r="B71" s="328">
        <v>4</v>
      </c>
      <c r="C71" s="329">
        <v>140</v>
      </c>
      <c r="D71" s="330">
        <v>2</v>
      </c>
      <c r="E71" s="331">
        <v>39</v>
      </c>
      <c r="F71" s="328">
        <v>0</v>
      </c>
      <c r="G71" s="329">
        <v>0</v>
      </c>
      <c r="H71" s="330">
        <v>0</v>
      </c>
      <c r="I71" s="331">
        <v>0</v>
      </c>
      <c r="J71" s="328">
        <v>2</v>
      </c>
      <c r="K71" s="329">
        <v>66</v>
      </c>
      <c r="L71" s="330">
        <v>4</v>
      </c>
      <c r="M71" s="331">
        <v>76</v>
      </c>
    </row>
    <row r="72" spans="1:13" s="21" customFormat="1" ht="18" customHeight="1">
      <c r="A72" s="206" t="s">
        <v>463</v>
      </c>
      <c r="B72" s="328">
        <v>9</v>
      </c>
      <c r="C72" s="329">
        <v>324</v>
      </c>
      <c r="D72" s="330">
        <v>2</v>
      </c>
      <c r="E72" s="331">
        <v>48</v>
      </c>
      <c r="F72" s="328">
        <v>1</v>
      </c>
      <c r="G72" s="329">
        <v>25</v>
      </c>
      <c r="H72" s="330">
        <v>0</v>
      </c>
      <c r="I72" s="331">
        <v>0</v>
      </c>
      <c r="J72" s="328">
        <v>3</v>
      </c>
      <c r="K72" s="329">
        <v>108</v>
      </c>
      <c r="L72" s="330">
        <v>0</v>
      </c>
      <c r="M72" s="331">
        <v>0</v>
      </c>
    </row>
    <row r="73" spans="1:13" s="21" customFormat="1" ht="18" customHeight="1">
      <c r="A73" s="206" t="s">
        <v>464</v>
      </c>
      <c r="B73" s="328">
        <v>7</v>
      </c>
      <c r="C73" s="329">
        <v>252</v>
      </c>
      <c r="D73" s="330">
        <v>2</v>
      </c>
      <c r="E73" s="331">
        <v>55</v>
      </c>
      <c r="F73" s="328">
        <v>0</v>
      </c>
      <c r="G73" s="329">
        <v>0</v>
      </c>
      <c r="H73" s="330">
        <v>0</v>
      </c>
      <c r="I73" s="331">
        <v>0</v>
      </c>
      <c r="J73" s="328">
        <v>3</v>
      </c>
      <c r="K73" s="329">
        <v>108</v>
      </c>
      <c r="L73" s="330">
        <v>1</v>
      </c>
      <c r="M73" s="331">
        <v>30</v>
      </c>
    </row>
    <row r="74" spans="1:13" s="21" customFormat="1" ht="18" customHeight="1">
      <c r="A74" s="206" t="s">
        <v>465</v>
      </c>
      <c r="B74" s="328">
        <v>6</v>
      </c>
      <c r="C74" s="329">
        <v>216</v>
      </c>
      <c r="D74" s="330">
        <v>2</v>
      </c>
      <c r="E74" s="331">
        <v>48</v>
      </c>
      <c r="F74" s="328">
        <v>0</v>
      </c>
      <c r="G74" s="329">
        <v>0</v>
      </c>
      <c r="H74" s="330">
        <v>0</v>
      </c>
      <c r="I74" s="331">
        <v>0</v>
      </c>
      <c r="J74" s="328">
        <v>4</v>
      </c>
      <c r="K74" s="329">
        <v>144</v>
      </c>
      <c r="L74" s="330">
        <v>0</v>
      </c>
      <c r="M74" s="331">
        <v>0</v>
      </c>
    </row>
    <row r="75" spans="1:13" s="21" customFormat="1" ht="18" customHeight="1">
      <c r="A75" s="206" t="s">
        <v>122</v>
      </c>
      <c r="B75" s="328">
        <v>4</v>
      </c>
      <c r="C75" s="329">
        <v>144</v>
      </c>
      <c r="D75" s="330">
        <v>2</v>
      </c>
      <c r="E75" s="331">
        <v>42</v>
      </c>
      <c r="F75" s="328">
        <v>0</v>
      </c>
      <c r="G75" s="329">
        <v>0</v>
      </c>
      <c r="H75" s="330">
        <v>0</v>
      </c>
      <c r="I75" s="331">
        <v>0</v>
      </c>
      <c r="J75" s="328">
        <v>3</v>
      </c>
      <c r="K75" s="329">
        <v>108</v>
      </c>
      <c r="L75" s="330">
        <v>0</v>
      </c>
      <c r="M75" s="331">
        <v>0</v>
      </c>
    </row>
    <row r="76" spans="1:13" s="21" customFormat="1" ht="18" customHeight="1">
      <c r="A76" s="206" t="s">
        <v>124</v>
      </c>
      <c r="B76" s="328">
        <v>13</v>
      </c>
      <c r="C76" s="329">
        <v>468</v>
      </c>
      <c r="D76" s="330">
        <v>6</v>
      </c>
      <c r="E76" s="331">
        <v>156</v>
      </c>
      <c r="F76" s="328">
        <v>0</v>
      </c>
      <c r="G76" s="329">
        <v>0</v>
      </c>
      <c r="H76" s="330">
        <v>1</v>
      </c>
      <c r="I76" s="331">
        <v>26.5</v>
      </c>
      <c r="J76" s="328">
        <v>6</v>
      </c>
      <c r="K76" s="329">
        <v>216</v>
      </c>
      <c r="L76" s="330">
        <v>1</v>
      </c>
      <c r="M76" s="331">
        <v>25</v>
      </c>
    </row>
    <row r="77" spans="1:13" s="21" customFormat="1" ht="18" customHeight="1">
      <c r="A77" s="206" t="s">
        <v>125</v>
      </c>
      <c r="B77" s="328">
        <v>10</v>
      </c>
      <c r="C77" s="329">
        <v>350</v>
      </c>
      <c r="D77" s="330">
        <v>4</v>
      </c>
      <c r="E77" s="331">
        <v>113</v>
      </c>
      <c r="F77" s="328">
        <v>0</v>
      </c>
      <c r="G77" s="329">
        <v>0</v>
      </c>
      <c r="H77" s="330">
        <v>1</v>
      </c>
      <c r="I77" s="331">
        <v>22</v>
      </c>
      <c r="J77" s="328">
        <v>6</v>
      </c>
      <c r="K77" s="329">
        <v>216</v>
      </c>
      <c r="L77" s="330">
        <v>0</v>
      </c>
      <c r="M77" s="331">
        <v>0</v>
      </c>
    </row>
    <row r="78" spans="1:13" s="21" customFormat="1" ht="18" customHeight="1">
      <c r="A78" s="206" t="s">
        <v>126</v>
      </c>
      <c r="B78" s="328">
        <v>3</v>
      </c>
      <c r="C78" s="329">
        <v>75</v>
      </c>
      <c r="D78" s="330">
        <v>1</v>
      </c>
      <c r="E78" s="331">
        <v>10</v>
      </c>
      <c r="F78" s="328">
        <v>1</v>
      </c>
      <c r="G78" s="329">
        <v>20</v>
      </c>
      <c r="H78" s="330">
        <v>0</v>
      </c>
      <c r="I78" s="331">
        <v>0</v>
      </c>
      <c r="J78" s="328">
        <v>1</v>
      </c>
      <c r="K78" s="329">
        <v>20</v>
      </c>
      <c r="L78" s="330">
        <v>0</v>
      </c>
      <c r="M78" s="331">
        <v>0</v>
      </c>
    </row>
    <row r="79" spans="1:13" s="21" customFormat="1" ht="18" customHeight="1">
      <c r="A79" s="206" t="s">
        <v>127</v>
      </c>
      <c r="B79" s="328">
        <v>6</v>
      </c>
      <c r="C79" s="329">
        <v>210</v>
      </c>
      <c r="D79" s="330">
        <v>1</v>
      </c>
      <c r="E79" s="331">
        <v>18</v>
      </c>
      <c r="F79" s="328">
        <v>0</v>
      </c>
      <c r="G79" s="329">
        <v>0</v>
      </c>
      <c r="H79" s="330">
        <v>0</v>
      </c>
      <c r="I79" s="331">
        <v>0</v>
      </c>
      <c r="J79" s="328">
        <v>1</v>
      </c>
      <c r="K79" s="329">
        <v>36</v>
      </c>
      <c r="L79" s="330">
        <v>1</v>
      </c>
      <c r="M79" s="331">
        <v>18</v>
      </c>
    </row>
    <row r="80" spans="1:13" s="21" customFormat="1" ht="18" customHeight="1">
      <c r="A80" s="206" t="s">
        <v>128</v>
      </c>
      <c r="B80" s="328">
        <v>7</v>
      </c>
      <c r="C80" s="329">
        <v>252</v>
      </c>
      <c r="D80" s="330">
        <v>5</v>
      </c>
      <c r="E80" s="331">
        <v>121.5</v>
      </c>
      <c r="F80" s="328">
        <v>0</v>
      </c>
      <c r="G80" s="329">
        <v>0</v>
      </c>
      <c r="H80" s="330">
        <v>0</v>
      </c>
      <c r="I80" s="331">
        <v>0</v>
      </c>
      <c r="J80" s="328">
        <v>5</v>
      </c>
      <c r="K80" s="329">
        <v>180</v>
      </c>
      <c r="L80" s="330">
        <v>0</v>
      </c>
      <c r="M80" s="331">
        <v>0</v>
      </c>
    </row>
    <row r="81" spans="1:13" s="21" customFormat="1" ht="18" customHeight="1">
      <c r="A81" s="206" t="s">
        <v>129</v>
      </c>
      <c r="B81" s="328">
        <v>16</v>
      </c>
      <c r="C81" s="329">
        <v>576</v>
      </c>
      <c r="D81" s="330">
        <v>11</v>
      </c>
      <c r="E81" s="331">
        <v>249</v>
      </c>
      <c r="F81" s="328">
        <v>0</v>
      </c>
      <c r="G81" s="329">
        <v>0</v>
      </c>
      <c r="H81" s="330">
        <v>0</v>
      </c>
      <c r="I81" s="331">
        <v>0</v>
      </c>
      <c r="J81" s="328">
        <v>7</v>
      </c>
      <c r="K81" s="329">
        <v>250</v>
      </c>
      <c r="L81" s="330">
        <v>4</v>
      </c>
      <c r="M81" s="331">
        <v>136</v>
      </c>
    </row>
    <row r="82" spans="1:13" s="21" customFormat="1" ht="18" customHeight="1">
      <c r="A82" s="206" t="s">
        <v>130</v>
      </c>
      <c r="B82" s="328">
        <v>4</v>
      </c>
      <c r="C82" s="329">
        <v>140</v>
      </c>
      <c r="D82" s="330">
        <v>0</v>
      </c>
      <c r="E82" s="331">
        <v>0</v>
      </c>
      <c r="F82" s="328">
        <v>0</v>
      </c>
      <c r="G82" s="329">
        <v>0</v>
      </c>
      <c r="H82" s="330">
        <v>0</v>
      </c>
      <c r="I82" s="331">
        <v>0</v>
      </c>
      <c r="J82" s="328">
        <v>2</v>
      </c>
      <c r="K82" s="329">
        <v>70</v>
      </c>
      <c r="L82" s="330">
        <v>1</v>
      </c>
      <c r="M82" s="331">
        <v>18</v>
      </c>
    </row>
    <row r="83" spans="1:13" s="21" customFormat="1" ht="18" customHeight="1">
      <c r="A83" s="206" t="s">
        <v>132</v>
      </c>
      <c r="B83" s="328">
        <v>4</v>
      </c>
      <c r="C83" s="329">
        <v>144</v>
      </c>
      <c r="D83" s="330">
        <v>2</v>
      </c>
      <c r="E83" s="331">
        <v>47</v>
      </c>
      <c r="F83" s="328">
        <v>0</v>
      </c>
      <c r="G83" s="329">
        <v>0</v>
      </c>
      <c r="H83" s="330">
        <v>2</v>
      </c>
      <c r="I83" s="331">
        <v>39</v>
      </c>
      <c r="J83" s="328">
        <v>2</v>
      </c>
      <c r="K83" s="329">
        <v>72</v>
      </c>
      <c r="L83" s="330">
        <v>0</v>
      </c>
      <c r="M83" s="331">
        <v>0</v>
      </c>
    </row>
    <row r="84" spans="1:13" s="21" customFormat="1" ht="18" customHeight="1">
      <c r="A84" s="206" t="s">
        <v>133</v>
      </c>
      <c r="B84" s="328">
        <v>7</v>
      </c>
      <c r="C84" s="329">
        <v>222.5</v>
      </c>
      <c r="D84" s="330">
        <v>4</v>
      </c>
      <c r="E84" s="331">
        <v>92.5</v>
      </c>
      <c r="F84" s="328">
        <v>0</v>
      </c>
      <c r="G84" s="329">
        <v>0</v>
      </c>
      <c r="H84" s="330">
        <v>0</v>
      </c>
      <c r="I84" s="331">
        <v>0</v>
      </c>
      <c r="J84" s="328">
        <v>3</v>
      </c>
      <c r="K84" s="329">
        <v>108</v>
      </c>
      <c r="L84" s="330">
        <v>6</v>
      </c>
      <c r="M84" s="331">
        <v>68</v>
      </c>
    </row>
    <row r="85" spans="1:13" s="21" customFormat="1" ht="18" customHeight="1">
      <c r="A85" s="206" t="s">
        <v>134</v>
      </c>
      <c r="B85" s="328">
        <v>8</v>
      </c>
      <c r="C85" s="329">
        <v>210</v>
      </c>
      <c r="D85" s="330">
        <v>0</v>
      </c>
      <c r="E85" s="331">
        <v>0</v>
      </c>
      <c r="F85" s="328">
        <v>0</v>
      </c>
      <c r="G85" s="329">
        <v>0</v>
      </c>
      <c r="H85" s="330">
        <v>0</v>
      </c>
      <c r="I85" s="331">
        <v>0</v>
      </c>
      <c r="J85" s="328">
        <v>2</v>
      </c>
      <c r="K85" s="329">
        <v>72</v>
      </c>
      <c r="L85" s="330">
        <v>0</v>
      </c>
      <c r="M85" s="331">
        <v>0</v>
      </c>
    </row>
    <row r="86" spans="1:13" s="21" customFormat="1" ht="18" customHeight="1">
      <c r="A86" s="206" t="s">
        <v>135</v>
      </c>
      <c r="B86" s="328">
        <v>8</v>
      </c>
      <c r="C86" s="329">
        <v>288</v>
      </c>
      <c r="D86" s="330">
        <v>2</v>
      </c>
      <c r="E86" s="331">
        <v>37</v>
      </c>
      <c r="F86" s="328">
        <v>0</v>
      </c>
      <c r="G86" s="329">
        <v>0</v>
      </c>
      <c r="H86" s="330">
        <v>0</v>
      </c>
      <c r="I86" s="331">
        <v>0</v>
      </c>
      <c r="J86" s="328">
        <v>4</v>
      </c>
      <c r="K86" s="329">
        <v>144</v>
      </c>
      <c r="L86" s="330">
        <v>0</v>
      </c>
      <c r="M86" s="331">
        <v>0</v>
      </c>
    </row>
    <row r="87" spans="1:13" s="21" customFormat="1" ht="18" customHeight="1">
      <c r="A87" s="206" t="s">
        <v>136</v>
      </c>
      <c r="B87" s="328">
        <v>10</v>
      </c>
      <c r="C87" s="329">
        <v>350</v>
      </c>
      <c r="D87" s="330">
        <v>6</v>
      </c>
      <c r="E87" s="331">
        <v>144</v>
      </c>
      <c r="F87" s="328">
        <v>0</v>
      </c>
      <c r="G87" s="329">
        <v>0</v>
      </c>
      <c r="H87" s="330">
        <v>0</v>
      </c>
      <c r="I87" s="331">
        <v>0</v>
      </c>
      <c r="J87" s="328">
        <v>5</v>
      </c>
      <c r="K87" s="329">
        <v>178</v>
      </c>
      <c r="L87" s="330">
        <v>5</v>
      </c>
      <c r="M87" s="331">
        <v>107.5</v>
      </c>
    </row>
    <row r="88" spans="1:13" s="21" customFormat="1" ht="18" customHeight="1">
      <c r="A88" s="206" t="s">
        <v>137</v>
      </c>
      <c r="B88" s="328">
        <v>6</v>
      </c>
      <c r="C88" s="329">
        <v>210</v>
      </c>
      <c r="D88" s="330">
        <v>4</v>
      </c>
      <c r="E88" s="331">
        <v>85</v>
      </c>
      <c r="F88" s="328">
        <v>0</v>
      </c>
      <c r="G88" s="329">
        <v>0</v>
      </c>
      <c r="H88" s="330">
        <v>0</v>
      </c>
      <c r="I88" s="331">
        <v>0</v>
      </c>
      <c r="J88" s="328">
        <v>0</v>
      </c>
      <c r="K88" s="329">
        <v>0</v>
      </c>
      <c r="L88" s="330">
        <v>3</v>
      </c>
      <c r="M88" s="331">
        <v>75</v>
      </c>
    </row>
    <row r="89" spans="1:13" s="21" customFormat="1" ht="18" customHeight="1">
      <c r="A89" s="206" t="s">
        <v>138</v>
      </c>
      <c r="B89" s="328">
        <v>10</v>
      </c>
      <c r="C89" s="329">
        <v>360</v>
      </c>
      <c r="D89" s="330">
        <v>1</v>
      </c>
      <c r="E89" s="331">
        <v>10</v>
      </c>
      <c r="F89" s="328">
        <v>0</v>
      </c>
      <c r="G89" s="329">
        <v>0</v>
      </c>
      <c r="H89" s="330">
        <v>0</v>
      </c>
      <c r="I89" s="331">
        <v>0</v>
      </c>
      <c r="J89" s="328">
        <v>4</v>
      </c>
      <c r="K89" s="329">
        <v>144</v>
      </c>
      <c r="L89" s="330">
        <v>0</v>
      </c>
      <c r="M89" s="331">
        <v>0</v>
      </c>
    </row>
    <row r="90" spans="1:13" s="21" customFormat="1" ht="18" customHeight="1">
      <c r="A90" s="206" t="s">
        <v>139</v>
      </c>
      <c r="B90" s="328">
        <v>100</v>
      </c>
      <c r="C90" s="329">
        <v>3600</v>
      </c>
      <c r="D90" s="330">
        <v>44</v>
      </c>
      <c r="E90" s="331">
        <v>1065</v>
      </c>
      <c r="F90" s="328">
        <v>1</v>
      </c>
      <c r="G90" s="329">
        <v>36</v>
      </c>
      <c r="H90" s="330">
        <v>3</v>
      </c>
      <c r="I90" s="331">
        <v>69</v>
      </c>
      <c r="J90" s="328">
        <v>40</v>
      </c>
      <c r="K90" s="329">
        <v>1440</v>
      </c>
      <c r="L90" s="330">
        <v>41</v>
      </c>
      <c r="M90" s="331">
        <v>747</v>
      </c>
    </row>
    <row r="91" spans="1:13" s="21" customFormat="1" ht="18" customHeight="1">
      <c r="A91" s="206" t="s">
        <v>140</v>
      </c>
      <c r="B91" s="328">
        <v>6</v>
      </c>
      <c r="C91" s="329">
        <v>210</v>
      </c>
      <c r="D91" s="330">
        <v>4</v>
      </c>
      <c r="E91" s="331">
        <v>87</v>
      </c>
      <c r="F91" s="328">
        <v>0</v>
      </c>
      <c r="G91" s="329">
        <v>0</v>
      </c>
      <c r="H91" s="330">
        <v>0</v>
      </c>
      <c r="I91" s="331">
        <v>0</v>
      </c>
      <c r="J91" s="328">
        <v>3</v>
      </c>
      <c r="K91" s="329">
        <v>108</v>
      </c>
      <c r="L91" s="330">
        <v>1</v>
      </c>
      <c r="M91" s="331">
        <v>18</v>
      </c>
    </row>
    <row r="92" spans="1:13" s="21" customFormat="1" ht="18" customHeight="1">
      <c r="A92" s="206" t="s">
        <v>143</v>
      </c>
      <c r="B92" s="328">
        <v>9</v>
      </c>
      <c r="C92" s="329">
        <v>324</v>
      </c>
      <c r="D92" s="330">
        <v>6</v>
      </c>
      <c r="E92" s="331">
        <v>125</v>
      </c>
      <c r="F92" s="328">
        <v>0</v>
      </c>
      <c r="G92" s="329">
        <v>0</v>
      </c>
      <c r="H92" s="330">
        <v>0</v>
      </c>
      <c r="I92" s="331">
        <v>0</v>
      </c>
      <c r="J92" s="328">
        <v>3</v>
      </c>
      <c r="K92" s="329">
        <v>108</v>
      </c>
      <c r="L92" s="330">
        <v>1</v>
      </c>
      <c r="M92" s="331">
        <v>2.5</v>
      </c>
    </row>
    <row r="93" spans="1:13" s="21" customFormat="1" ht="18" customHeight="1">
      <c r="A93" s="206" t="s">
        <v>144</v>
      </c>
      <c r="B93" s="328">
        <v>13</v>
      </c>
      <c r="C93" s="329">
        <v>455</v>
      </c>
      <c r="D93" s="330">
        <v>3</v>
      </c>
      <c r="E93" s="331">
        <v>51</v>
      </c>
      <c r="F93" s="328">
        <v>0</v>
      </c>
      <c r="G93" s="329">
        <v>0</v>
      </c>
      <c r="H93" s="330">
        <v>1</v>
      </c>
      <c r="I93" s="331">
        <v>18</v>
      </c>
      <c r="J93" s="328">
        <v>6</v>
      </c>
      <c r="K93" s="329">
        <v>210</v>
      </c>
      <c r="L93" s="330">
        <v>2</v>
      </c>
      <c r="M93" s="331">
        <v>32</v>
      </c>
    </row>
    <row r="94" spans="1:13" s="21" customFormat="1" ht="18" customHeight="1">
      <c r="A94" s="206" t="s">
        <v>145</v>
      </c>
      <c r="B94" s="328">
        <v>8</v>
      </c>
      <c r="C94" s="329">
        <v>288</v>
      </c>
      <c r="D94" s="330">
        <v>5</v>
      </c>
      <c r="E94" s="331">
        <v>117</v>
      </c>
      <c r="F94" s="328">
        <v>0</v>
      </c>
      <c r="G94" s="329">
        <v>0</v>
      </c>
      <c r="H94" s="330">
        <v>0</v>
      </c>
      <c r="I94" s="331">
        <v>0</v>
      </c>
      <c r="J94" s="328">
        <v>4</v>
      </c>
      <c r="K94" s="329">
        <v>144</v>
      </c>
      <c r="L94" s="330">
        <v>0</v>
      </c>
      <c r="M94" s="331">
        <v>0</v>
      </c>
    </row>
    <row r="95" spans="1:13" s="21" customFormat="1" ht="18" customHeight="1">
      <c r="A95" s="206" t="s">
        <v>146</v>
      </c>
      <c r="B95" s="328">
        <v>18</v>
      </c>
      <c r="C95" s="329">
        <v>630</v>
      </c>
      <c r="D95" s="330">
        <v>9</v>
      </c>
      <c r="E95" s="331">
        <v>176</v>
      </c>
      <c r="F95" s="328">
        <v>0</v>
      </c>
      <c r="G95" s="329">
        <v>0</v>
      </c>
      <c r="H95" s="330">
        <v>0</v>
      </c>
      <c r="I95" s="331">
        <v>0</v>
      </c>
      <c r="J95" s="328">
        <v>8</v>
      </c>
      <c r="K95" s="329">
        <v>288</v>
      </c>
      <c r="L95" s="330">
        <v>8</v>
      </c>
      <c r="M95" s="331">
        <v>135.5</v>
      </c>
    </row>
    <row r="96" spans="1:13" s="222" customFormat="1" ht="30.75" customHeight="1" thickBot="1">
      <c r="A96" s="308" t="s">
        <v>467</v>
      </c>
      <c r="B96" s="332">
        <f aca="true" t="shared" si="19" ref="B96:M96">SUM(B70:B95)</f>
        <v>303</v>
      </c>
      <c r="C96" s="333">
        <f t="shared" si="19"/>
        <v>10690.5</v>
      </c>
      <c r="D96" s="334">
        <f t="shared" si="19"/>
        <v>132</v>
      </c>
      <c r="E96" s="335">
        <f t="shared" si="19"/>
        <v>3035</v>
      </c>
      <c r="F96" s="332">
        <f t="shared" si="19"/>
        <v>3</v>
      </c>
      <c r="G96" s="333">
        <f t="shared" si="19"/>
        <v>81</v>
      </c>
      <c r="H96" s="334">
        <f t="shared" si="19"/>
        <v>8</v>
      </c>
      <c r="I96" s="335">
        <f t="shared" si="19"/>
        <v>174.5</v>
      </c>
      <c r="J96" s="332">
        <f t="shared" si="19"/>
        <v>131</v>
      </c>
      <c r="K96" s="333">
        <f t="shared" si="19"/>
        <v>4682</v>
      </c>
      <c r="L96" s="334">
        <f t="shared" si="19"/>
        <v>84</v>
      </c>
      <c r="M96" s="335">
        <f t="shared" si="19"/>
        <v>1628.5</v>
      </c>
    </row>
    <row r="97" spans="2:9" s="46" customFormat="1" ht="12.75">
      <c r="B97" s="47"/>
      <c r="C97" s="48"/>
      <c r="D97" s="47"/>
      <c r="E97" s="48"/>
      <c r="F97" s="47"/>
      <c r="G97" s="48"/>
      <c r="H97" s="47"/>
      <c r="I97" s="48"/>
    </row>
    <row r="98" spans="1:9" s="46" customFormat="1" ht="12.75">
      <c r="A98" s="336" t="s">
        <v>75</v>
      </c>
      <c r="B98" s="47"/>
      <c r="C98" s="48"/>
      <c r="D98" s="47"/>
      <c r="E98" s="48"/>
      <c r="F98" s="47"/>
      <c r="G98" s="48"/>
      <c r="H98" s="47"/>
      <c r="I98" s="48"/>
    </row>
    <row r="99" spans="1:13" ht="57" customHeight="1" thickBot="1">
      <c r="A99" s="107" t="s">
        <v>4</v>
      </c>
      <c r="B99" s="492" t="s">
        <v>71</v>
      </c>
      <c r="C99" s="493"/>
      <c r="D99" s="493"/>
      <c r="E99" s="493"/>
      <c r="F99" s="493"/>
      <c r="G99" s="493"/>
      <c r="H99" s="493"/>
      <c r="I99" s="493"/>
      <c r="J99" s="493"/>
      <c r="K99" s="493"/>
      <c r="L99" s="493"/>
      <c r="M99" s="504"/>
    </row>
    <row r="100" spans="1:13" s="309" customFormat="1" ht="48" customHeight="1">
      <c r="A100" s="482" t="s">
        <v>427</v>
      </c>
      <c r="B100" s="484" t="s">
        <v>541</v>
      </c>
      <c r="C100" s="485"/>
      <c r="D100" s="485"/>
      <c r="E100" s="486"/>
      <c r="F100" s="484" t="s">
        <v>542</v>
      </c>
      <c r="G100" s="485"/>
      <c r="H100" s="485"/>
      <c r="I100" s="486"/>
      <c r="J100" s="484" t="s">
        <v>543</v>
      </c>
      <c r="K100" s="485"/>
      <c r="L100" s="485"/>
      <c r="M100" s="486"/>
    </row>
    <row r="101" spans="1:13" s="21" customFormat="1" ht="57" customHeight="1">
      <c r="A101" s="483"/>
      <c r="B101" s="300" t="s">
        <v>544</v>
      </c>
      <c r="C101" s="234" t="s">
        <v>420</v>
      </c>
      <c r="D101" s="301" t="s">
        <v>545</v>
      </c>
      <c r="E101" s="327" t="s">
        <v>420</v>
      </c>
      <c r="F101" s="300" t="s">
        <v>544</v>
      </c>
      <c r="G101" s="234" t="s">
        <v>420</v>
      </c>
      <c r="H101" s="301" t="s">
        <v>545</v>
      </c>
      <c r="I101" s="327" t="s">
        <v>420</v>
      </c>
      <c r="J101" s="302" t="s">
        <v>546</v>
      </c>
      <c r="K101" s="234" t="s">
        <v>420</v>
      </c>
      <c r="L101" s="303" t="s">
        <v>545</v>
      </c>
      <c r="M101" s="327" t="s">
        <v>420</v>
      </c>
    </row>
    <row r="102" spans="1:13" s="21" customFormat="1" ht="18" customHeight="1">
      <c r="A102" s="206" t="s">
        <v>150</v>
      </c>
      <c r="B102" s="328">
        <v>9</v>
      </c>
      <c r="C102" s="329">
        <v>277</v>
      </c>
      <c r="D102" s="330">
        <v>1</v>
      </c>
      <c r="E102" s="331">
        <v>31</v>
      </c>
      <c r="F102" s="328">
        <v>0</v>
      </c>
      <c r="G102" s="329">
        <v>0</v>
      </c>
      <c r="H102" s="330">
        <v>0</v>
      </c>
      <c r="I102" s="331">
        <v>0</v>
      </c>
      <c r="J102" s="328">
        <v>2</v>
      </c>
      <c r="K102" s="329">
        <v>72</v>
      </c>
      <c r="L102" s="330">
        <v>1</v>
      </c>
      <c r="M102" s="331">
        <v>30</v>
      </c>
    </row>
    <row r="103" spans="1:13" s="21" customFormat="1" ht="18" customHeight="1">
      <c r="A103" s="206" t="s">
        <v>151</v>
      </c>
      <c r="B103" s="328">
        <v>7</v>
      </c>
      <c r="C103" s="329">
        <v>245</v>
      </c>
      <c r="D103" s="330">
        <v>5</v>
      </c>
      <c r="E103" s="331">
        <v>121</v>
      </c>
      <c r="F103" s="328">
        <v>1</v>
      </c>
      <c r="G103" s="329">
        <v>35</v>
      </c>
      <c r="H103" s="330">
        <v>0</v>
      </c>
      <c r="I103" s="331">
        <v>0</v>
      </c>
      <c r="J103" s="328">
        <v>4</v>
      </c>
      <c r="K103" s="329">
        <v>144</v>
      </c>
      <c r="L103" s="330">
        <v>2</v>
      </c>
      <c r="M103" s="331">
        <v>36</v>
      </c>
    </row>
    <row r="104" spans="1:13" s="21" customFormat="1" ht="18" customHeight="1">
      <c r="A104" s="206" t="s">
        <v>152</v>
      </c>
      <c r="B104" s="328">
        <v>42</v>
      </c>
      <c r="C104" s="329">
        <v>1512</v>
      </c>
      <c r="D104" s="330">
        <v>15</v>
      </c>
      <c r="E104" s="331">
        <v>338</v>
      </c>
      <c r="F104" s="328">
        <v>7</v>
      </c>
      <c r="G104" s="329">
        <v>252</v>
      </c>
      <c r="H104" s="330">
        <v>1</v>
      </c>
      <c r="I104" s="331">
        <v>24</v>
      </c>
      <c r="J104" s="328">
        <v>15</v>
      </c>
      <c r="K104" s="329">
        <v>540</v>
      </c>
      <c r="L104" s="330">
        <v>0</v>
      </c>
      <c r="M104" s="331">
        <v>0</v>
      </c>
    </row>
    <row r="105" spans="1:13" s="21" customFormat="1" ht="18" customHeight="1">
      <c r="A105" s="206" t="s">
        <v>153</v>
      </c>
      <c r="B105" s="328">
        <v>19</v>
      </c>
      <c r="C105" s="329">
        <v>684</v>
      </c>
      <c r="D105" s="330">
        <v>11</v>
      </c>
      <c r="E105" s="331">
        <v>242.5</v>
      </c>
      <c r="F105" s="328">
        <v>0</v>
      </c>
      <c r="G105" s="329">
        <v>0</v>
      </c>
      <c r="H105" s="330">
        <v>1</v>
      </c>
      <c r="I105" s="331">
        <v>15</v>
      </c>
      <c r="J105" s="328">
        <v>11</v>
      </c>
      <c r="K105" s="329">
        <v>396</v>
      </c>
      <c r="L105" s="330">
        <v>10</v>
      </c>
      <c r="M105" s="331">
        <v>217.5</v>
      </c>
    </row>
    <row r="106" spans="1:13" s="21" customFormat="1" ht="18" customHeight="1">
      <c r="A106" s="206" t="s">
        <v>154</v>
      </c>
      <c r="B106" s="328">
        <v>10</v>
      </c>
      <c r="C106" s="329">
        <v>360</v>
      </c>
      <c r="D106" s="330">
        <v>3</v>
      </c>
      <c r="E106" s="331">
        <v>90</v>
      </c>
      <c r="F106" s="328">
        <v>0</v>
      </c>
      <c r="G106" s="329">
        <v>0</v>
      </c>
      <c r="H106" s="330">
        <v>0</v>
      </c>
      <c r="I106" s="331">
        <v>0</v>
      </c>
      <c r="J106" s="328">
        <v>5</v>
      </c>
      <c r="K106" s="329">
        <v>108</v>
      </c>
      <c r="L106" s="330">
        <v>2</v>
      </c>
      <c r="M106" s="331">
        <v>25.5</v>
      </c>
    </row>
    <row r="107" spans="1:13" s="21" customFormat="1" ht="18" customHeight="1">
      <c r="A107" s="206" t="s">
        <v>155</v>
      </c>
      <c r="B107" s="328">
        <v>10</v>
      </c>
      <c r="C107" s="329">
        <v>360</v>
      </c>
      <c r="D107" s="330">
        <v>2</v>
      </c>
      <c r="E107" s="331">
        <v>29.5</v>
      </c>
      <c r="F107" s="328">
        <v>0</v>
      </c>
      <c r="G107" s="329">
        <v>0</v>
      </c>
      <c r="H107" s="330">
        <v>0</v>
      </c>
      <c r="I107" s="331">
        <v>0</v>
      </c>
      <c r="J107" s="328">
        <v>3</v>
      </c>
      <c r="K107" s="329">
        <v>108</v>
      </c>
      <c r="L107" s="330">
        <v>2</v>
      </c>
      <c r="M107" s="331">
        <v>32</v>
      </c>
    </row>
    <row r="108" spans="1:13" s="21" customFormat="1" ht="18" customHeight="1">
      <c r="A108" s="206" t="s">
        <v>156</v>
      </c>
      <c r="B108" s="328">
        <v>7</v>
      </c>
      <c r="C108" s="329">
        <v>252</v>
      </c>
      <c r="D108" s="330">
        <v>2</v>
      </c>
      <c r="E108" s="331">
        <v>35</v>
      </c>
      <c r="F108" s="328">
        <v>0</v>
      </c>
      <c r="G108" s="329">
        <v>0</v>
      </c>
      <c r="H108" s="330">
        <v>0</v>
      </c>
      <c r="I108" s="331">
        <v>0</v>
      </c>
      <c r="J108" s="328">
        <v>3</v>
      </c>
      <c r="K108" s="329">
        <v>108</v>
      </c>
      <c r="L108" s="330">
        <v>1</v>
      </c>
      <c r="M108" s="331">
        <v>15</v>
      </c>
    </row>
    <row r="109" spans="1:13" s="21" customFormat="1" ht="18" customHeight="1">
      <c r="A109" s="206" t="s">
        <v>157</v>
      </c>
      <c r="B109" s="328">
        <v>6</v>
      </c>
      <c r="C109" s="329">
        <v>206</v>
      </c>
      <c r="D109" s="330">
        <v>3</v>
      </c>
      <c r="E109" s="331">
        <v>45</v>
      </c>
      <c r="F109" s="328">
        <v>0</v>
      </c>
      <c r="G109" s="329">
        <v>0</v>
      </c>
      <c r="H109" s="330">
        <v>1</v>
      </c>
      <c r="I109" s="331">
        <v>22.5</v>
      </c>
      <c r="J109" s="328">
        <v>2</v>
      </c>
      <c r="K109" s="329">
        <v>72</v>
      </c>
      <c r="L109" s="330">
        <v>0</v>
      </c>
      <c r="M109" s="331">
        <v>0</v>
      </c>
    </row>
    <row r="110" spans="1:13" s="21" customFormat="1" ht="18" customHeight="1">
      <c r="A110" s="206" t="s">
        <v>158</v>
      </c>
      <c r="B110" s="328">
        <v>10</v>
      </c>
      <c r="C110" s="329">
        <v>360</v>
      </c>
      <c r="D110" s="330">
        <v>2</v>
      </c>
      <c r="E110" s="331">
        <v>36</v>
      </c>
      <c r="F110" s="328">
        <v>0</v>
      </c>
      <c r="G110" s="329">
        <v>0</v>
      </c>
      <c r="H110" s="330">
        <v>0</v>
      </c>
      <c r="I110" s="331">
        <v>0</v>
      </c>
      <c r="J110" s="328">
        <v>4</v>
      </c>
      <c r="K110" s="329">
        <v>144</v>
      </c>
      <c r="L110" s="330">
        <v>5</v>
      </c>
      <c r="M110" s="331">
        <v>96</v>
      </c>
    </row>
    <row r="111" spans="1:13" s="21" customFormat="1" ht="18" customHeight="1">
      <c r="A111" s="206" t="s">
        <v>159</v>
      </c>
      <c r="B111" s="328">
        <v>13</v>
      </c>
      <c r="C111" s="329">
        <v>468</v>
      </c>
      <c r="D111" s="330">
        <v>4</v>
      </c>
      <c r="E111" s="331">
        <v>79</v>
      </c>
      <c r="F111" s="328">
        <v>0</v>
      </c>
      <c r="G111" s="329">
        <v>0</v>
      </c>
      <c r="H111" s="330">
        <v>0</v>
      </c>
      <c r="I111" s="331">
        <v>0</v>
      </c>
      <c r="J111" s="328">
        <v>3</v>
      </c>
      <c r="K111" s="329">
        <v>108</v>
      </c>
      <c r="L111" s="330">
        <v>3</v>
      </c>
      <c r="M111" s="331">
        <v>72</v>
      </c>
    </row>
    <row r="112" spans="1:13" s="21" customFormat="1" ht="18" customHeight="1">
      <c r="A112" s="206" t="s">
        <v>160</v>
      </c>
      <c r="B112" s="328">
        <v>18</v>
      </c>
      <c r="C112" s="329">
        <v>648</v>
      </c>
      <c r="D112" s="330">
        <v>3</v>
      </c>
      <c r="E112" s="331">
        <v>81</v>
      </c>
      <c r="F112" s="328">
        <v>0</v>
      </c>
      <c r="G112" s="329">
        <v>0</v>
      </c>
      <c r="H112" s="330">
        <v>0</v>
      </c>
      <c r="I112" s="331">
        <v>0</v>
      </c>
      <c r="J112" s="328">
        <v>5</v>
      </c>
      <c r="K112" s="329">
        <v>180</v>
      </c>
      <c r="L112" s="330">
        <v>2</v>
      </c>
      <c r="M112" s="331">
        <v>30</v>
      </c>
    </row>
    <row r="113" spans="1:13" s="21" customFormat="1" ht="18" customHeight="1">
      <c r="A113" s="206" t="s">
        <v>161</v>
      </c>
      <c r="B113" s="328">
        <v>1</v>
      </c>
      <c r="C113" s="329">
        <v>35.5</v>
      </c>
      <c r="D113" s="330">
        <v>0</v>
      </c>
      <c r="E113" s="331">
        <v>0</v>
      </c>
      <c r="F113" s="328">
        <v>0</v>
      </c>
      <c r="G113" s="329">
        <v>0</v>
      </c>
      <c r="H113" s="330">
        <v>0</v>
      </c>
      <c r="I113" s="331">
        <v>0</v>
      </c>
      <c r="J113" s="328">
        <v>1</v>
      </c>
      <c r="K113" s="329">
        <v>35.3</v>
      </c>
      <c r="L113" s="330">
        <v>0</v>
      </c>
      <c r="M113" s="331">
        <v>0</v>
      </c>
    </row>
    <row r="114" spans="1:13" s="21" customFormat="1" ht="18" customHeight="1">
      <c r="A114" s="206" t="s">
        <v>163</v>
      </c>
      <c r="B114" s="328">
        <v>12</v>
      </c>
      <c r="C114" s="329">
        <v>432</v>
      </c>
      <c r="D114" s="330">
        <v>7</v>
      </c>
      <c r="E114" s="331">
        <v>103</v>
      </c>
      <c r="F114" s="328">
        <v>0</v>
      </c>
      <c r="G114" s="329">
        <v>0</v>
      </c>
      <c r="H114" s="330">
        <v>1</v>
      </c>
      <c r="I114" s="331">
        <v>20</v>
      </c>
      <c r="J114" s="328">
        <v>6</v>
      </c>
      <c r="K114" s="329">
        <v>224</v>
      </c>
      <c r="L114" s="330">
        <v>0</v>
      </c>
      <c r="M114" s="331">
        <v>0</v>
      </c>
    </row>
    <row r="115" spans="1:13" s="21" customFormat="1" ht="18" customHeight="1">
      <c r="A115" s="206" t="s">
        <v>165</v>
      </c>
      <c r="B115" s="328">
        <v>8</v>
      </c>
      <c r="C115" s="329">
        <v>288</v>
      </c>
      <c r="D115" s="330">
        <v>2</v>
      </c>
      <c r="E115" s="331">
        <v>36</v>
      </c>
      <c r="F115" s="328">
        <v>1</v>
      </c>
      <c r="G115" s="329">
        <v>20</v>
      </c>
      <c r="H115" s="330">
        <v>0</v>
      </c>
      <c r="I115" s="331">
        <v>0</v>
      </c>
      <c r="J115" s="328">
        <v>4</v>
      </c>
      <c r="K115" s="329">
        <v>144</v>
      </c>
      <c r="L115" s="330">
        <v>0</v>
      </c>
      <c r="M115" s="331">
        <v>0</v>
      </c>
    </row>
    <row r="116" spans="1:13" s="21" customFormat="1" ht="18" customHeight="1">
      <c r="A116" s="206" t="s">
        <v>166</v>
      </c>
      <c r="B116" s="328">
        <v>4</v>
      </c>
      <c r="C116" s="329">
        <v>140</v>
      </c>
      <c r="D116" s="330">
        <v>10</v>
      </c>
      <c r="E116" s="331">
        <v>259</v>
      </c>
      <c r="F116" s="328">
        <v>0</v>
      </c>
      <c r="G116" s="329">
        <v>0</v>
      </c>
      <c r="H116" s="330">
        <v>0</v>
      </c>
      <c r="I116" s="331">
        <v>0</v>
      </c>
      <c r="J116" s="328">
        <v>4</v>
      </c>
      <c r="K116" s="329">
        <v>140</v>
      </c>
      <c r="L116" s="330">
        <v>0</v>
      </c>
      <c r="M116" s="331">
        <v>0</v>
      </c>
    </row>
    <row r="117" spans="1:13" s="21" customFormat="1" ht="18" customHeight="1">
      <c r="A117" s="206" t="s">
        <v>30</v>
      </c>
      <c r="B117" s="328">
        <v>113</v>
      </c>
      <c r="C117" s="329">
        <v>4044</v>
      </c>
      <c r="D117" s="330">
        <v>78</v>
      </c>
      <c r="E117" s="331">
        <v>1603</v>
      </c>
      <c r="F117" s="328">
        <v>3</v>
      </c>
      <c r="G117" s="329">
        <v>108</v>
      </c>
      <c r="H117" s="330">
        <v>1</v>
      </c>
      <c r="I117" s="331">
        <v>25</v>
      </c>
      <c r="J117" s="328">
        <v>62</v>
      </c>
      <c r="K117" s="329">
        <v>2204</v>
      </c>
      <c r="L117" s="330">
        <v>39</v>
      </c>
      <c r="M117" s="331">
        <v>743.5</v>
      </c>
    </row>
    <row r="118" spans="1:13" s="21" customFormat="1" ht="18" customHeight="1">
      <c r="A118" s="206" t="s">
        <v>167</v>
      </c>
      <c r="B118" s="328">
        <v>7</v>
      </c>
      <c r="C118" s="329">
        <v>210</v>
      </c>
      <c r="D118" s="330">
        <v>2</v>
      </c>
      <c r="E118" s="331">
        <v>50</v>
      </c>
      <c r="F118" s="328">
        <v>0</v>
      </c>
      <c r="G118" s="329">
        <v>0</v>
      </c>
      <c r="H118" s="330">
        <v>2</v>
      </c>
      <c r="I118" s="331">
        <v>31</v>
      </c>
      <c r="J118" s="328">
        <v>4</v>
      </c>
      <c r="K118" s="329">
        <v>140</v>
      </c>
      <c r="L118" s="330">
        <v>0</v>
      </c>
      <c r="M118" s="331">
        <v>0</v>
      </c>
    </row>
    <row r="119" spans="1:13" s="21" customFormat="1" ht="18" customHeight="1">
      <c r="A119" s="206" t="s">
        <v>168</v>
      </c>
      <c r="B119" s="328">
        <v>9</v>
      </c>
      <c r="C119" s="329">
        <v>324</v>
      </c>
      <c r="D119" s="330">
        <v>0</v>
      </c>
      <c r="E119" s="331">
        <v>0</v>
      </c>
      <c r="F119" s="328">
        <v>0</v>
      </c>
      <c r="G119" s="329">
        <v>0</v>
      </c>
      <c r="H119" s="330">
        <v>0</v>
      </c>
      <c r="I119" s="331">
        <v>0</v>
      </c>
      <c r="J119" s="328">
        <v>7</v>
      </c>
      <c r="K119" s="329">
        <v>169</v>
      </c>
      <c r="L119" s="330">
        <v>0</v>
      </c>
      <c r="M119" s="331">
        <v>0</v>
      </c>
    </row>
    <row r="120" spans="1:13" s="21" customFormat="1" ht="18" customHeight="1">
      <c r="A120" s="206" t="s">
        <v>169</v>
      </c>
      <c r="B120" s="328">
        <v>7</v>
      </c>
      <c r="C120" s="329">
        <v>252</v>
      </c>
      <c r="D120" s="330">
        <v>0</v>
      </c>
      <c r="E120" s="331">
        <v>36</v>
      </c>
      <c r="F120" s="328">
        <v>0</v>
      </c>
      <c r="G120" s="329">
        <v>0</v>
      </c>
      <c r="H120" s="330">
        <v>0</v>
      </c>
      <c r="I120" s="331">
        <v>0</v>
      </c>
      <c r="J120" s="328">
        <v>3</v>
      </c>
      <c r="K120" s="329">
        <v>108</v>
      </c>
      <c r="L120" s="330">
        <v>0</v>
      </c>
      <c r="M120" s="331">
        <v>36</v>
      </c>
    </row>
    <row r="121" spans="1:13" s="21" customFormat="1" ht="18" customHeight="1">
      <c r="A121" s="206" t="s">
        <v>170</v>
      </c>
      <c r="B121" s="328">
        <v>5</v>
      </c>
      <c r="C121" s="329">
        <v>30</v>
      </c>
      <c r="D121" s="330">
        <v>2</v>
      </c>
      <c r="E121" s="331">
        <v>45</v>
      </c>
      <c r="F121" s="328">
        <v>0</v>
      </c>
      <c r="G121" s="329">
        <v>0</v>
      </c>
      <c r="H121" s="330">
        <v>0</v>
      </c>
      <c r="I121" s="331">
        <v>0</v>
      </c>
      <c r="J121" s="328">
        <v>3</v>
      </c>
      <c r="K121" s="329">
        <v>23.25</v>
      </c>
      <c r="L121" s="330">
        <v>0</v>
      </c>
      <c r="M121" s="331">
        <v>0</v>
      </c>
    </row>
    <row r="122" spans="1:13" s="21" customFormat="1" ht="18" customHeight="1">
      <c r="A122" s="206" t="s">
        <v>171</v>
      </c>
      <c r="B122" s="328">
        <v>5</v>
      </c>
      <c r="C122" s="329">
        <v>175</v>
      </c>
      <c r="D122" s="330">
        <v>5</v>
      </c>
      <c r="E122" s="331">
        <v>125.25</v>
      </c>
      <c r="F122" s="328">
        <v>0</v>
      </c>
      <c r="G122" s="329">
        <v>0</v>
      </c>
      <c r="H122" s="330">
        <v>1</v>
      </c>
      <c r="I122" s="331">
        <v>10</v>
      </c>
      <c r="J122" s="328">
        <v>5</v>
      </c>
      <c r="K122" s="329">
        <v>180</v>
      </c>
      <c r="L122" s="330">
        <v>0</v>
      </c>
      <c r="M122" s="331">
        <v>0</v>
      </c>
    </row>
    <row r="123" spans="1:13" s="21" customFormat="1" ht="18" customHeight="1" thickBot="1">
      <c r="A123" s="206" t="s">
        <v>172</v>
      </c>
      <c r="B123" s="328">
        <v>4</v>
      </c>
      <c r="C123" s="329">
        <v>144</v>
      </c>
      <c r="D123" s="330">
        <v>0</v>
      </c>
      <c r="E123" s="331">
        <v>0</v>
      </c>
      <c r="F123" s="328">
        <v>0</v>
      </c>
      <c r="G123" s="329">
        <v>0</v>
      </c>
      <c r="H123" s="330">
        <v>0</v>
      </c>
      <c r="I123" s="331">
        <v>0</v>
      </c>
      <c r="J123" s="328">
        <v>1</v>
      </c>
      <c r="K123" s="329">
        <v>36</v>
      </c>
      <c r="L123" s="330">
        <v>1</v>
      </c>
      <c r="M123" s="331">
        <v>33</v>
      </c>
    </row>
    <row r="124" spans="1:13" s="309" customFormat="1" ht="48" customHeight="1">
      <c r="A124" s="482" t="s">
        <v>427</v>
      </c>
      <c r="B124" s="484" t="s">
        <v>541</v>
      </c>
      <c r="C124" s="485"/>
      <c r="D124" s="485"/>
      <c r="E124" s="486"/>
      <c r="F124" s="484" t="s">
        <v>542</v>
      </c>
      <c r="G124" s="485"/>
      <c r="H124" s="485"/>
      <c r="I124" s="486"/>
      <c r="J124" s="484" t="s">
        <v>543</v>
      </c>
      <c r="K124" s="485"/>
      <c r="L124" s="485"/>
      <c r="M124" s="486"/>
    </row>
    <row r="125" spans="1:13" s="21" customFormat="1" ht="57" customHeight="1">
      <c r="A125" s="483"/>
      <c r="B125" s="300" t="s">
        <v>544</v>
      </c>
      <c r="C125" s="234" t="s">
        <v>420</v>
      </c>
      <c r="D125" s="301" t="s">
        <v>545</v>
      </c>
      <c r="E125" s="327" t="s">
        <v>420</v>
      </c>
      <c r="F125" s="300" t="s">
        <v>544</v>
      </c>
      <c r="G125" s="234" t="s">
        <v>420</v>
      </c>
      <c r="H125" s="301" t="s">
        <v>545</v>
      </c>
      <c r="I125" s="327" t="s">
        <v>420</v>
      </c>
      <c r="J125" s="302" t="s">
        <v>546</v>
      </c>
      <c r="K125" s="234" t="s">
        <v>420</v>
      </c>
      <c r="L125" s="303" t="s">
        <v>545</v>
      </c>
      <c r="M125" s="327" t="s">
        <v>420</v>
      </c>
    </row>
    <row r="126" spans="1:13" s="21" customFormat="1" ht="18" customHeight="1">
      <c r="A126" s="206" t="s">
        <v>173</v>
      </c>
      <c r="B126" s="328">
        <v>0</v>
      </c>
      <c r="C126" s="329">
        <v>0</v>
      </c>
      <c r="D126" s="330">
        <v>2</v>
      </c>
      <c r="E126" s="331">
        <v>60</v>
      </c>
      <c r="F126" s="328">
        <v>0</v>
      </c>
      <c r="G126" s="329">
        <v>0</v>
      </c>
      <c r="H126" s="330">
        <v>0</v>
      </c>
      <c r="I126" s="331">
        <v>0</v>
      </c>
      <c r="J126" s="328">
        <v>0</v>
      </c>
      <c r="K126" s="329">
        <v>0</v>
      </c>
      <c r="L126" s="330">
        <v>4</v>
      </c>
      <c r="M126" s="331">
        <v>15</v>
      </c>
    </row>
    <row r="127" spans="1:13" s="21" customFormat="1" ht="18" customHeight="1">
      <c r="A127" s="206" t="s">
        <v>174</v>
      </c>
      <c r="B127" s="328">
        <v>4</v>
      </c>
      <c r="C127" s="329">
        <v>140</v>
      </c>
      <c r="D127" s="330">
        <v>0</v>
      </c>
      <c r="E127" s="331">
        <v>0</v>
      </c>
      <c r="F127" s="328">
        <v>0</v>
      </c>
      <c r="G127" s="329">
        <v>0</v>
      </c>
      <c r="H127" s="330">
        <v>0</v>
      </c>
      <c r="I127" s="331">
        <v>0</v>
      </c>
      <c r="J127" s="328">
        <v>3</v>
      </c>
      <c r="K127" s="329">
        <v>108</v>
      </c>
      <c r="L127" s="330">
        <v>0</v>
      </c>
      <c r="M127" s="331">
        <v>0</v>
      </c>
    </row>
    <row r="128" spans="1:13" s="21" customFormat="1" ht="18" customHeight="1">
      <c r="A128" s="206" t="s">
        <v>175</v>
      </c>
      <c r="B128" s="328">
        <v>21</v>
      </c>
      <c r="C128" s="329">
        <v>735</v>
      </c>
      <c r="D128" s="330">
        <v>12</v>
      </c>
      <c r="E128" s="331">
        <v>273</v>
      </c>
      <c r="F128" s="328">
        <v>0</v>
      </c>
      <c r="G128" s="329">
        <v>0</v>
      </c>
      <c r="H128" s="330">
        <v>1</v>
      </c>
      <c r="I128" s="331">
        <v>25</v>
      </c>
      <c r="J128" s="328">
        <v>15</v>
      </c>
      <c r="K128" s="329">
        <v>360</v>
      </c>
      <c r="L128" s="330">
        <v>4</v>
      </c>
      <c r="M128" s="331">
        <v>65</v>
      </c>
    </row>
    <row r="129" spans="1:13" s="21" customFormat="1" ht="18" customHeight="1">
      <c r="A129" s="206" t="s">
        <v>176</v>
      </c>
      <c r="B129" s="328">
        <v>6</v>
      </c>
      <c r="C129" s="329">
        <v>203</v>
      </c>
      <c r="D129" s="330">
        <v>2</v>
      </c>
      <c r="E129" s="331">
        <v>40</v>
      </c>
      <c r="F129" s="328">
        <v>0</v>
      </c>
      <c r="G129" s="329">
        <v>0</v>
      </c>
      <c r="H129" s="330">
        <v>0</v>
      </c>
      <c r="I129" s="331">
        <v>0</v>
      </c>
      <c r="J129" s="328">
        <v>4</v>
      </c>
      <c r="K129" s="329">
        <v>123</v>
      </c>
      <c r="L129" s="330">
        <v>2</v>
      </c>
      <c r="M129" s="331">
        <v>55</v>
      </c>
    </row>
    <row r="130" spans="1:13" s="21" customFormat="1" ht="18" customHeight="1">
      <c r="A130" s="206" t="s">
        <v>177</v>
      </c>
      <c r="B130" s="328">
        <v>14</v>
      </c>
      <c r="C130" s="329">
        <v>468</v>
      </c>
      <c r="D130" s="330">
        <v>56</v>
      </c>
      <c r="E130" s="331">
        <v>522</v>
      </c>
      <c r="F130" s="328">
        <v>0</v>
      </c>
      <c r="G130" s="329">
        <v>0</v>
      </c>
      <c r="H130" s="330">
        <v>1</v>
      </c>
      <c r="I130" s="331">
        <v>15</v>
      </c>
      <c r="J130" s="328">
        <v>7</v>
      </c>
      <c r="K130" s="329">
        <v>252</v>
      </c>
      <c r="L130" s="330">
        <v>39</v>
      </c>
      <c r="M130" s="331">
        <v>289</v>
      </c>
    </row>
    <row r="131" spans="1:13" s="21" customFormat="1" ht="18" customHeight="1">
      <c r="A131" s="206" t="s">
        <v>178</v>
      </c>
      <c r="B131" s="328">
        <v>4</v>
      </c>
      <c r="C131" s="329">
        <v>144</v>
      </c>
      <c r="D131" s="330">
        <v>2</v>
      </c>
      <c r="E131" s="331">
        <v>50</v>
      </c>
      <c r="F131" s="328">
        <v>0</v>
      </c>
      <c r="G131" s="329">
        <v>0</v>
      </c>
      <c r="H131" s="330">
        <v>0</v>
      </c>
      <c r="I131" s="331">
        <v>0</v>
      </c>
      <c r="J131" s="328">
        <v>1</v>
      </c>
      <c r="K131" s="329">
        <v>144</v>
      </c>
      <c r="L131" s="330">
        <v>2</v>
      </c>
      <c r="M131" s="331">
        <v>20</v>
      </c>
    </row>
    <row r="132" spans="1:13" s="21" customFormat="1" ht="18" customHeight="1">
      <c r="A132" s="206" t="s">
        <v>179</v>
      </c>
      <c r="B132" s="328">
        <v>19</v>
      </c>
      <c r="C132" s="329">
        <v>660</v>
      </c>
      <c r="D132" s="330">
        <v>8</v>
      </c>
      <c r="E132" s="331">
        <v>208</v>
      </c>
      <c r="F132" s="328">
        <v>0</v>
      </c>
      <c r="G132" s="329">
        <v>0</v>
      </c>
      <c r="H132" s="330">
        <v>0</v>
      </c>
      <c r="I132" s="331">
        <v>0</v>
      </c>
      <c r="J132" s="328">
        <v>14</v>
      </c>
      <c r="K132" s="329">
        <v>504</v>
      </c>
      <c r="L132" s="330">
        <v>1</v>
      </c>
      <c r="M132" s="331">
        <v>18</v>
      </c>
    </row>
    <row r="133" spans="1:13" s="222" customFormat="1" ht="30.75" customHeight="1" thickBot="1">
      <c r="A133" s="308" t="s">
        <v>468</v>
      </c>
      <c r="B133" s="332">
        <f aca="true" t="shared" si="20" ref="B133:M133">SUM(B102:B132)</f>
        <v>394</v>
      </c>
      <c r="C133" s="333">
        <f t="shared" si="20"/>
        <v>13796.5</v>
      </c>
      <c r="D133" s="334">
        <f t="shared" si="20"/>
        <v>239</v>
      </c>
      <c r="E133" s="335">
        <f t="shared" si="20"/>
        <v>4538.25</v>
      </c>
      <c r="F133" s="332">
        <f t="shared" si="20"/>
        <v>12</v>
      </c>
      <c r="G133" s="333">
        <f t="shared" si="20"/>
        <v>415</v>
      </c>
      <c r="H133" s="334">
        <f t="shared" si="20"/>
        <v>10</v>
      </c>
      <c r="I133" s="338">
        <f t="shared" si="20"/>
        <v>187.5</v>
      </c>
      <c r="J133" s="332">
        <f t="shared" si="20"/>
        <v>201</v>
      </c>
      <c r="K133" s="333">
        <f t="shared" si="20"/>
        <v>6874.55</v>
      </c>
      <c r="L133" s="334">
        <f t="shared" si="20"/>
        <v>120</v>
      </c>
      <c r="M133" s="335">
        <f t="shared" si="20"/>
        <v>1828.5</v>
      </c>
    </row>
    <row r="134" spans="1:13" s="21" customFormat="1" ht="23.25" customHeight="1">
      <c r="A134" s="133"/>
      <c r="B134" s="133"/>
      <c r="C134" s="133"/>
      <c r="D134" s="133"/>
      <c r="E134" s="133"/>
      <c r="F134" s="133"/>
      <c r="G134" s="133"/>
      <c r="H134" s="339"/>
      <c r="I134" s="340"/>
      <c r="J134" s="339"/>
      <c r="K134" s="339"/>
      <c r="L134" s="339"/>
      <c r="M134" s="340"/>
    </row>
    <row r="135" spans="1:9" s="46" customFormat="1" ht="12.75">
      <c r="A135" s="336" t="s">
        <v>466</v>
      </c>
      <c r="B135" s="47"/>
      <c r="C135" s="48"/>
      <c r="D135" s="47"/>
      <c r="E135" s="48"/>
      <c r="F135" s="47"/>
      <c r="G135" s="48"/>
      <c r="H135" s="47"/>
      <c r="I135" s="48"/>
    </row>
    <row r="136" spans="1:9" s="46" customFormat="1" ht="12.75">
      <c r="A136" s="336" t="s">
        <v>120</v>
      </c>
      <c r="B136" s="47"/>
      <c r="C136" s="48"/>
      <c r="D136" s="47"/>
      <c r="E136" s="48"/>
      <c r="F136" s="47"/>
      <c r="G136" s="48"/>
      <c r="H136" s="47"/>
      <c r="I136" s="48"/>
    </row>
    <row r="137" spans="2:9" s="46" customFormat="1" ht="12.75">
      <c r="B137" s="47"/>
      <c r="C137" s="48"/>
      <c r="D137" s="47"/>
      <c r="E137" s="48"/>
      <c r="F137" s="47"/>
      <c r="G137" s="48"/>
      <c r="H137" s="47"/>
      <c r="I137" s="48"/>
    </row>
    <row r="138" spans="1:9" s="46" customFormat="1" ht="12.75">
      <c r="A138" s="54"/>
      <c r="B138" s="47"/>
      <c r="C138" s="48"/>
      <c r="D138" s="47"/>
      <c r="E138" s="48"/>
      <c r="F138" s="47"/>
      <c r="G138" s="48"/>
      <c r="H138" s="47"/>
      <c r="I138" s="48"/>
    </row>
    <row r="139" spans="1:13" ht="57" customHeight="1" thickBot="1">
      <c r="A139" s="107" t="s">
        <v>4</v>
      </c>
      <c r="B139" s="492" t="s">
        <v>72</v>
      </c>
      <c r="C139" s="493"/>
      <c r="D139" s="493"/>
      <c r="E139" s="493"/>
      <c r="F139" s="490"/>
      <c r="G139" s="490"/>
      <c r="H139" s="490"/>
      <c r="I139" s="490"/>
      <c r="J139" s="490"/>
      <c r="K139" s="490"/>
      <c r="L139" s="490"/>
      <c r="M139" s="491"/>
    </row>
    <row r="140" spans="1:13" s="309" customFormat="1" ht="45.75" customHeight="1">
      <c r="A140" s="482" t="s">
        <v>427</v>
      </c>
      <c r="B140" s="484" t="s">
        <v>541</v>
      </c>
      <c r="C140" s="485"/>
      <c r="D140" s="485"/>
      <c r="E140" s="486"/>
      <c r="F140" s="484" t="s">
        <v>542</v>
      </c>
      <c r="G140" s="485"/>
      <c r="H140" s="485"/>
      <c r="I140" s="486"/>
      <c r="J140" s="484" t="s">
        <v>543</v>
      </c>
      <c r="K140" s="485"/>
      <c r="L140" s="485"/>
      <c r="M140" s="486"/>
    </row>
    <row r="141" spans="1:13" s="21" customFormat="1" ht="57" customHeight="1">
      <c r="A141" s="483"/>
      <c r="B141" s="300" t="s">
        <v>544</v>
      </c>
      <c r="C141" s="234" t="s">
        <v>420</v>
      </c>
      <c r="D141" s="301" t="s">
        <v>545</v>
      </c>
      <c r="E141" s="327" t="s">
        <v>420</v>
      </c>
      <c r="F141" s="300" t="s">
        <v>544</v>
      </c>
      <c r="G141" s="234" t="s">
        <v>420</v>
      </c>
      <c r="H141" s="301" t="s">
        <v>545</v>
      </c>
      <c r="I141" s="327" t="s">
        <v>420</v>
      </c>
      <c r="J141" s="300" t="s">
        <v>546</v>
      </c>
      <c r="K141" s="234" t="s">
        <v>420</v>
      </c>
      <c r="L141" s="301" t="s">
        <v>545</v>
      </c>
      <c r="M141" s="327" t="s">
        <v>420</v>
      </c>
    </row>
    <row r="142" spans="1:13" s="21" customFormat="1" ht="18" customHeight="1">
      <c r="A142" s="206" t="s">
        <v>288</v>
      </c>
      <c r="B142" s="328">
        <v>9</v>
      </c>
      <c r="C142" s="329">
        <v>315</v>
      </c>
      <c r="D142" s="330">
        <v>6</v>
      </c>
      <c r="E142" s="331">
        <v>107.5</v>
      </c>
      <c r="F142" s="328">
        <v>0</v>
      </c>
      <c r="G142" s="329">
        <v>0</v>
      </c>
      <c r="H142" s="330">
        <v>0</v>
      </c>
      <c r="I142" s="331">
        <v>0</v>
      </c>
      <c r="J142" s="328">
        <v>5</v>
      </c>
      <c r="K142" s="329">
        <v>176</v>
      </c>
      <c r="L142" s="330">
        <v>0</v>
      </c>
      <c r="M142" s="331">
        <v>0</v>
      </c>
    </row>
    <row r="143" spans="1:13" s="21" customFormat="1" ht="18" customHeight="1">
      <c r="A143" s="206" t="s">
        <v>287</v>
      </c>
      <c r="B143" s="328">
        <v>10</v>
      </c>
      <c r="C143" s="329">
        <v>342</v>
      </c>
      <c r="D143" s="330">
        <v>0</v>
      </c>
      <c r="E143" s="331">
        <v>0</v>
      </c>
      <c r="F143" s="328">
        <v>0</v>
      </c>
      <c r="G143" s="329">
        <v>0</v>
      </c>
      <c r="H143" s="330">
        <v>0</v>
      </c>
      <c r="I143" s="331">
        <v>0</v>
      </c>
      <c r="J143" s="328">
        <v>6</v>
      </c>
      <c r="K143" s="329">
        <v>190</v>
      </c>
      <c r="L143" s="330">
        <v>0</v>
      </c>
      <c r="M143" s="331">
        <v>0</v>
      </c>
    </row>
    <row r="144" spans="1:13" s="21" customFormat="1" ht="18" customHeight="1">
      <c r="A144" s="206" t="s">
        <v>286</v>
      </c>
      <c r="B144" s="328">
        <v>6</v>
      </c>
      <c r="C144" s="329">
        <v>198.5</v>
      </c>
      <c r="D144" s="330">
        <v>0</v>
      </c>
      <c r="E144" s="331">
        <v>0</v>
      </c>
      <c r="F144" s="328">
        <v>0</v>
      </c>
      <c r="G144" s="329">
        <v>0</v>
      </c>
      <c r="H144" s="330">
        <v>0</v>
      </c>
      <c r="I144" s="331">
        <v>0</v>
      </c>
      <c r="J144" s="328">
        <v>4</v>
      </c>
      <c r="K144" s="329">
        <v>116</v>
      </c>
      <c r="L144" s="330">
        <v>1</v>
      </c>
      <c r="M144" s="331">
        <v>20</v>
      </c>
    </row>
    <row r="145" spans="1:13" s="21" customFormat="1" ht="18" customHeight="1">
      <c r="A145" s="206" t="s">
        <v>285</v>
      </c>
      <c r="B145" s="328">
        <v>6</v>
      </c>
      <c r="C145" s="329">
        <v>35</v>
      </c>
      <c r="D145" s="330">
        <v>0</v>
      </c>
      <c r="E145" s="331">
        <v>0</v>
      </c>
      <c r="F145" s="328">
        <v>1</v>
      </c>
      <c r="G145" s="329">
        <v>35</v>
      </c>
      <c r="H145" s="330">
        <v>0</v>
      </c>
      <c r="I145" s="331">
        <v>0</v>
      </c>
      <c r="J145" s="328">
        <v>3</v>
      </c>
      <c r="K145" s="329">
        <v>36</v>
      </c>
      <c r="L145" s="330">
        <v>0</v>
      </c>
      <c r="M145" s="331">
        <v>0</v>
      </c>
    </row>
    <row r="146" spans="1:13" s="21" customFormat="1" ht="18" customHeight="1">
      <c r="A146" s="206" t="s">
        <v>284</v>
      </c>
      <c r="B146" s="328">
        <v>4</v>
      </c>
      <c r="C146" s="329">
        <v>210</v>
      </c>
      <c r="D146" s="330">
        <v>0</v>
      </c>
      <c r="E146" s="331">
        <v>0</v>
      </c>
      <c r="F146" s="328">
        <v>0</v>
      </c>
      <c r="G146" s="329">
        <v>0</v>
      </c>
      <c r="H146" s="330">
        <v>0</v>
      </c>
      <c r="I146" s="331">
        <v>0</v>
      </c>
      <c r="J146" s="328">
        <v>3</v>
      </c>
      <c r="K146" s="329">
        <v>108</v>
      </c>
      <c r="L146" s="330">
        <v>0</v>
      </c>
      <c r="M146" s="331">
        <v>0</v>
      </c>
    </row>
    <row r="147" spans="1:13" s="21" customFormat="1" ht="18" customHeight="1">
      <c r="A147" s="206" t="s">
        <v>31</v>
      </c>
      <c r="B147" s="328">
        <v>422</v>
      </c>
      <c r="C147" s="329">
        <v>14349</v>
      </c>
      <c r="D147" s="330">
        <v>91</v>
      </c>
      <c r="E147" s="331">
        <v>1615</v>
      </c>
      <c r="F147" s="328">
        <v>30</v>
      </c>
      <c r="G147" s="329">
        <v>1020</v>
      </c>
      <c r="H147" s="330">
        <v>22</v>
      </c>
      <c r="I147" s="331">
        <v>374</v>
      </c>
      <c r="J147" s="328">
        <v>252</v>
      </c>
      <c r="K147" s="329">
        <v>8820</v>
      </c>
      <c r="L147" s="330">
        <v>19</v>
      </c>
      <c r="M147" s="331">
        <v>358.25</v>
      </c>
    </row>
    <row r="148" spans="1:13" s="21" customFormat="1" ht="18" customHeight="1">
      <c r="A148" s="206" t="s">
        <v>283</v>
      </c>
      <c r="B148" s="328">
        <v>4</v>
      </c>
      <c r="C148" s="329">
        <v>140</v>
      </c>
      <c r="D148" s="330">
        <v>2</v>
      </c>
      <c r="E148" s="331">
        <v>54</v>
      </c>
      <c r="F148" s="328">
        <v>0</v>
      </c>
      <c r="G148" s="329">
        <v>0</v>
      </c>
      <c r="H148" s="330">
        <v>0</v>
      </c>
      <c r="I148" s="331">
        <v>0</v>
      </c>
      <c r="J148" s="328">
        <v>3</v>
      </c>
      <c r="K148" s="329">
        <v>66</v>
      </c>
      <c r="L148" s="330">
        <v>1</v>
      </c>
      <c r="M148" s="331">
        <v>10</v>
      </c>
    </row>
    <row r="149" spans="1:13" s="21" customFormat="1" ht="18" customHeight="1">
      <c r="A149" s="206" t="s">
        <v>282</v>
      </c>
      <c r="B149" s="328">
        <v>8</v>
      </c>
      <c r="C149" s="329">
        <v>280</v>
      </c>
      <c r="D149" s="330">
        <v>2</v>
      </c>
      <c r="E149" s="331">
        <v>49</v>
      </c>
      <c r="F149" s="328">
        <v>0</v>
      </c>
      <c r="G149" s="329">
        <v>0</v>
      </c>
      <c r="H149" s="330">
        <v>0</v>
      </c>
      <c r="I149" s="331">
        <v>0</v>
      </c>
      <c r="J149" s="328">
        <v>4</v>
      </c>
      <c r="K149" s="329">
        <v>144</v>
      </c>
      <c r="L149" s="330">
        <v>3</v>
      </c>
      <c r="M149" s="331">
        <v>74</v>
      </c>
    </row>
    <row r="150" spans="1:13" s="21" customFormat="1" ht="18" customHeight="1">
      <c r="A150" s="206" t="s">
        <v>281</v>
      </c>
      <c r="B150" s="328">
        <v>8</v>
      </c>
      <c r="C150" s="329">
        <v>280</v>
      </c>
      <c r="D150" s="330">
        <v>4</v>
      </c>
      <c r="E150" s="331">
        <v>72</v>
      </c>
      <c r="F150" s="328">
        <v>0</v>
      </c>
      <c r="G150" s="329">
        <v>0</v>
      </c>
      <c r="H150" s="330">
        <v>0</v>
      </c>
      <c r="I150" s="331">
        <v>0</v>
      </c>
      <c r="J150" s="328">
        <v>5</v>
      </c>
      <c r="K150" s="329">
        <v>185</v>
      </c>
      <c r="L150" s="330">
        <v>0</v>
      </c>
      <c r="M150" s="331">
        <v>0</v>
      </c>
    </row>
    <row r="151" spans="1:13" s="21" customFormat="1" ht="18" customHeight="1">
      <c r="A151" s="206" t="s">
        <v>280</v>
      </c>
      <c r="B151" s="328">
        <v>38</v>
      </c>
      <c r="C151" s="329">
        <v>1282</v>
      </c>
      <c r="D151" s="330">
        <v>16</v>
      </c>
      <c r="E151" s="331">
        <v>314</v>
      </c>
      <c r="F151" s="328">
        <v>0</v>
      </c>
      <c r="G151" s="329">
        <v>0</v>
      </c>
      <c r="H151" s="330">
        <v>2</v>
      </c>
      <c r="I151" s="331">
        <v>40</v>
      </c>
      <c r="J151" s="328">
        <v>24</v>
      </c>
      <c r="K151" s="329">
        <v>840</v>
      </c>
      <c r="L151" s="330">
        <v>4</v>
      </c>
      <c r="M151" s="331">
        <v>78</v>
      </c>
    </row>
    <row r="152" spans="1:13" s="21" customFormat="1" ht="18" customHeight="1">
      <c r="A152" s="206" t="s">
        <v>279</v>
      </c>
      <c r="B152" s="328">
        <v>17</v>
      </c>
      <c r="C152" s="329">
        <v>612</v>
      </c>
      <c r="D152" s="330">
        <v>2</v>
      </c>
      <c r="E152" s="331">
        <v>35</v>
      </c>
      <c r="F152" s="328">
        <v>0</v>
      </c>
      <c r="G152" s="329">
        <v>0</v>
      </c>
      <c r="H152" s="330">
        <v>0</v>
      </c>
      <c r="I152" s="331">
        <v>0</v>
      </c>
      <c r="J152" s="328">
        <v>9</v>
      </c>
      <c r="K152" s="329">
        <v>320</v>
      </c>
      <c r="L152" s="330">
        <v>0</v>
      </c>
      <c r="M152" s="331">
        <v>0</v>
      </c>
    </row>
    <row r="153" spans="1:13" s="21" customFormat="1" ht="18" customHeight="1">
      <c r="A153" s="206" t="s">
        <v>278</v>
      </c>
      <c r="B153" s="328">
        <v>16</v>
      </c>
      <c r="C153" s="329">
        <v>560</v>
      </c>
      <c r="D153" s="330">
        <v>3</v>
      </c>
      <c r="E153" s="331">
        <v>27.5</v>
      </c>
      <c r="F153" s="328">
        <v>0</v>
      </c>
      <c r="G153" s="329">
        <v>0</v>
      </c>
      <c r="H153" s="330">
        <v>1</v>
      </c>
      <c r="I153" s="331">
        <v>20</v>
      </c>
      <c r="J153" s="328">
        <v>6</v>
      </c>
      <c r="K153" s="329">
        <v>213</v>
      </c>
      <c r="L153" s="330">
        <v>4</v>
      </c>
      <c r="M153" s="331">
        <v>76</v>
      </c>
    </row>
    <row r="154" spans="1:13" s="21" customFormat="1" ht="18" customHeight="1">
      <c r="A154" s="206" t="s">
        <v>277</v>
      </c>
      <c r="B154" s="328">
        <v>4</v>
      </c>
      <c r="C154" s="329">
        <v>140</v>
      </c>
      <c r="D154" s="330">
        <v>2</v>
      </c>
      <c r="E154" s="331">
        <v>50</v>
      </c>
      <c r="F154" s="328">
        <v>1</v>
      </c>
      <c r="G154" s="329">
        <v>25</v>
      </c>
      <c r="H154" s="330">
        <v>0</v>
      </c>
      <c r="I154" s="331">
        <v>0</v>
      </c>
      <c r="J154" s="328">
        <v>2</v>
      </c>
      <c r="K154" s="329">
        <v>72</v>
      </c>
      <c r="L154" s="330">
        <v>4</v>
      </c>
      <c r="M154" s="331">
        <v>100</v>
      </c>
    </row>
    <row r="155" spans="1:13" s="21" customFormat="1" ht="18" customHeight="1">
      <c r="A155" s="206" t="s">
        <v>180</v>
      </c>
      <c r="B155" s="328">
        <v>9</v>
      </c>
      <c r="C155" s="329">
        <v>315</v>
      </c>
      <c r="D155" s="330">
        <v>6</v>
      </c>
      <c r="E155" s="331">
        <v>170</v>
      </c>
      <c r="F155" s="328">
        <v>0</v>
      </c>
      <c r="G155" s="329">
        <v>0</v>
      </c>
      <c r="H155" s="330">
        <v>0</v>
      </c>
      <c r="I155" s="331">
        <v>0</v>
      </c>
      <c r="J155" s="328">
        <v>8</v>
      </c>
      <c r="K155" s="329">
        <v>283</v>
      </c>
      <c r="L155" s="330">
        <v>4</v>
      </c>
      <c r="M155" s="331">
        <v>87.5</v>
      </c>
    </row>
    <row r="156" spans="1:13" s="21" customFormat="1" ht="18" customHeight="1">
      <c r="A156" s="206" t="s">
        <v>276</v>
      </c>
      <c r="B156" s="328">
        <v>7</v>
      </c>
      <c r="C156" s="329">
        <v>245</v>
      </c>
      <c r="D156" s="330">
        <v>4</v>
      </c>
      <c r="E156" s="331">
        <v>75</v>
      </c>
      <c r="F156" s="328">
        <v>0</v>
      </c>
      <c r="G156" s="329">
        <v>0</v>
      </c>
      <c r="H156" s="330">
        <v>0</v>
      </c>
      <c r="I156" s="331">
        <v>0</v>
      </c>
      <c r="J156" s="328">
        <v>3</v>
      </c>
      <c r="K156" s="329">
        <v>105</v>
      </c>
      <c r="L156" s="330">
        <v>2</v>
      </c>
      <c r="M156" s="331">
        <v>0</v>
      </c>
    </row>
    <row r="157" spans="1:13" s="21" customFormat="1" ht="18" customHeight="1">
      <c r="A157" s="206" t="s">
        <v>275</v>
      </c>
      <c r="B157" s="328">
        <v>2</v>
      </c>
      <c r="C157" s="329">
        <v>35</v>
      </c>
      <c r="D157" s="330">
        <v>6</v>
      </c>
      <c r="E157" s="331">
        <v>137.5</v>
      </c>
      <c r="F157" s="328">
        <v>0</v>
      </c>
      <c r="G157" s="329">
        <v>0</v>
      </c>
      <c r="H157" s="330">
        <v>0</v>
      </c>
      <c r="I157" s="331">
        <v>0</v>
      </c>
      <c r="J157" s="328">
        <v>1</v>
      </c>
      <c r="K157" s="329">
        <v>36</v>
      </c>
      <c r="L157" s="330">
        <v>2</v>
      </c>
      <c r="M157" s="331">
        <v>42.5</v>
      </c>
    </row>
    <row r="158" spans="1:13" s="21" customFormat="1" ht="18" customHeight="1">
      <c r="A158" s="206" t="s">
        <v>274</v>
      </c>
      <c r="B158" s="328">
        <v>9</v>
      </c>
      <c r="C158" s="329">
        <v>315</v>
      </c>
      <c r="D158" s="330">
        <v>2</v>
      </c>
      <c r="E158" s="331">
        <v>62.5</v>
      </c>
      <c r="F158" s="328">
        <v>0</v>
      </c>
      <c r="G158" s="329">
        <v>0</v>
      </c>
      <c r="H158" s="330">
        <v>0</v>
      </c>
      <c r="I158" s="331">
        <v>0</v>
      </c>
      <c r="J158" s="328">
        <v>3</v>
      </c>
      <c r="K158" s="329">
        <v>108</v>
      </c>
      <c r="L158" s="330">
        <v>0</v>
      </c>
      <c r="M158" s="331">
        <v>0</v>
      </c>
    </row>
    <row r="159" spans="1:13" s="21" customFormat="1" ht="18" customHeight="1">
      <c r="A159" s="206" t="s">
        <v>273</v>
      </c>
      <c r="B159" s="328">
        <v>4</v>
      </c>
      <c r="C159" s="329">
        <v>140</v>
      </c>
      <c r="D159" s="330">
        <v>0</v>
      </c>
      <c r="E159" s="331">
        <v>0</v>
      </c>
      <c r="F159" s="328">
        <v>0</v>
      </c>
      <c r="G159" s="329">
        <v>0</v>
      </c>
      <c r="H159" s="330">
        <v>0</v>
      </c>
      <c r="I159" s="331">
        <v>0</v>
      </c>
      <c r="J159" s="328">
        <v>2</v>
      </c>
      <c r="K159" s="329">
        <v>70</v>
      </c>
      <c r="L159" s="330">
        <v>0</v>
      </c>
      <c r="M159" s="331">
        <v>0</v>
      </c>
    </row>
    <row r="160" spans="1:13" s="21" customFormat="1" ht="18" customHeight="1">
      <c r="A160" s="206" t="s">
        <v>272</v>
      </c>
      <c r="B160" s="328">
        <v>7</v>
      </c>
      <c r="C160" s="329">
        <v>245</v>
      </c>
      <c r="D160" s="330">
        <v>3</v>
      </c>
      <c r="E160" s="331">
        <v>56.5</v>
      </c>
      <c r="F160" s="328">
        <v>0</v>
      </c>
      <c r="G160" s="329">
        <v>0</v>
      </c>
      <c r="H160" s="330">
        <v>0</v>
      </c>
      <c r="I160" s="331">
        <v>0</v>
      </c>
      <c r="J160" s="328">
        <v>3</v>
      </c>
      <c r="K160" s="329">
        <v>105</v>
      </c>
      <c r="L160" s="330">
        <v>0</v>
      </c>
      <c r="M160" s="331">
        <v>0</v>
      </c>
    </row>
    <row r="161" spans="1:13" s="21" customFormat="1" ht="18" customHeight="1">
      <c r="A161" s="206" t="s">
        <v>271</v>
      </c>
      <c r="B161" s="328">
        <v>2</v>
      </c>
      <c r="C161" s="329">
        <v>66</v>
      </c>
      <c r="D161" s="330">
        <v>2</v>
      </c>
      <c r="E161" s="331">
        <v>20</v>
      </c>
      <c r="F161" s="328">
        <v>0</v>
      </c>
      <c r="G161" s="329">
        <v>0</v>
      </c>
      <c r="H161" s="330">
        <v>0</v>
      </c>
      <c r="I161" s="331">
        <v>0</v>
      </c>
      <c r="J161" s="328">
        <v>1</v>
      </c>
      <c r="K161" s="329">
        <v>36</v>
      </c>
      <c r="L161" s="330">
        <v>0</v>
      </c>
      <c r="M161" s="331">
        <v>0</v>
      </c>
    </row>
    <row r="162" spans="1:13" s="21" customFormat="1" ht="18" customHeight="1">
      <c r="A162" s="206" t="s">
        <v>181</v>
      </c>
      <c r="B162" s="328">
        <v>61</v>
      </c>
      <c r="C162" s="329">
        <v>2074</v>
      </c>
      <c r="D162" s="330">
        <v>5</v>
      </c>
      <c r="E162" s="331">
        <v>98</v>
      </c>
      <c r="F162" s="328">
        <v>0</v>
      </c>
      <c r="G162" s="329">
        <v>0</v>
      </c>
      <c r="H162" s="330">
        <v>3</v>
      </c>
      <c r="I162" s="331">
        <v>50</v>
      </c>
      <c r="J162" s="328">
        <v>24</v>
      </c>
      <c r="K162" s="329">
        <v>864</v>
      </c>
      <c r="L162" s="330">
        <v>1</v>
      </c>
      <c r="M162" s="331">
        <v>18</v>
      </c>
    </row>
    <row r="163" spans="1:13" s="21" customFormat="1" ht="18" customHeight="1">
      <c r="A163" s="206" t="s">
        <v>270</v>
      </c>
      <c r="B163" s="328">
        <v>7</v>
      </c>
      <c r="C163" s="329">
        <v>252</v>
      </c>
      <c r="D163" s="330">
        <v>2</v>
      </c>
      <c r="E163" s="331">
        <v>32.33</v>
      </c>
      <c r="F163" s="328">
        <v>0</v>
      </c>
      <c r="G163" s="329">
        <v>0</v>
      </c>
      <c r="H163" s="330">
        <v>0</v>
      </c>
      <c r="I163" s="331">
        <v>0</v>
      </c>
      <c r="J163" s="328">
        <v>6</v>
      </c>
      <c r="K163" s="329">
        <v>212</v>
      </c>
      <c r="L163" s="330">
        <v>2</v>
      </c>
      <c r="M163" s="331">
        <v>42</v>
      </c>
    </row>
    <row r="164" spans="1:13" s="21" customFormat="1" ht="18" customHeight="1">
      <c r="A164" s="206" t="s">
        <v>269</v>
      </c>
      <c r="B164" s="328">
        <v>9</v>
      </c>
      <c r="C164" s="329">
        <v>315</v>
      </c>
      <c r="D164" s="330">
        <v>3</v>
      </c>
      <c r="E164" s="331">
        <v>70</v>
      </c>
      <c r="F164" s="328">
        <v>0</v>
      </c>
      <c r="G164" s="329">
        <v>0</v>
      </c>
      <c r="H164" s="330">
        <v>0</v>
      </c>
      <c r="I164" s="331">
        <v>0</v>
      </c>
      <c r="J164" s="328">
        <v>6</v>
      </c>
      <c r="K164" s="329">
        <v>211</v>
      </c>
      <c r="L164" s="330">
        <v>1</v>
      </c>
      <c r="M164" s="331">
        <v>15</v>
      </c>
    </row>
    <row r="165" spans="1:13" s="21" customFormat="1" ht="18" customHeight="1">
      <c r="A165" s="206" t="s">
        <v>268</v>
      </c>
      <c r="B165" s="328">
        <v>7</v>
      </c>
      <c r="C165" s="329">
        <v>245</v>
      </c>
      <c r="D165" s="330">
        <v>1</v>
      </c>
      <c r="E165" s="331">
        <v>15</v>
      </c>
      <c r="F165" s="328">
        <v>0</v>
      </c>
      <c r="G165" s="329">
        <v>0</v>
      </c>
      <c r="H165" s="330">
        <v>0</v>
      </c>
      <c r="I165" s="331">
        <v>0</v>
      </c>
      <c r="J165" s="328">
        <v>2</v>
      </c>
      <c r="K165" s="329">
        <v>72</v>
      </c>
      <c r="L165" s="330">
        <v>2</v>
      </c>
      <c r="M165" s="331">
        <v>32.5</v>
      </c>
    </row>
    <row r="166" spans="1:13" s="21" customFormat="1" ht="18" customHeight="1">
      <c r="A166" s="206" t="s">
        <v>267</v>
      </c>
      <c r="B166" s="328">
        <v>12</v>
      </c>
      <c r="C166" s="329">
        <v>360</v>
      </c>
      <c r="D166" s="330">
        <v>2</v>
      </c>
      <c r="E166" s="331">
        <v>30</v>
      </c>
      <c r="F166" s="328">
        <v>0</v>
      </c>
      <c r="G166" s="329">
        <v>0</v>
      </c>
      <c r="H166" s="330">
        <v>2</v>
      </c>
      <c r="I166" s="331">
        <v>30</v>
      </c>
      <c r="J166" s="328">
        <v>7</v>
      </c>
      <c r="K166" s="329">
        <v>232</v>
      </c>
      <c r="L166" s="330">
        <v>0</v>
      </c>
      <c r="M166" s="331">
        <v>0</v>
      </c>
    </row>
    <row r="167" spans="1:13" s="21" customFormat="1" ht="18" customHeight="1">
      <c r="A167" s="206" t="s">
        <v>266</v>
      </c>
      <c r="B167" s="328">
        <v>2</v>
      </c>
      <c r="C167" s="329">
        <v>70.5</v>
      </c>
      <c r="D167" s="330">
        <v>1</v>
      </c>
      <c r="E167" s="331">
        <v>18</v>
      </c>
      <c r="F167" s="328">
        <v>0</v>
      </c>
      <c r="G167" s="329">
        <v>0</v>
      </c>
      <c r="H167" s="330">
        <v>0</v>
      </c>
      <c r="I167" s="331">
        <v>0</v>
      </c>
      <c r="J167" s="328">
        <v>2</v>
      </c>
      <c r="K167" s="329">
        <v>72</v>
      </c>
      <c r="L167" s="330">
        <v>1</v>
      </c>
      <c r="M167" s="331">
        <v>18</v>
      </c>
    </row>
    <row r="168" spans="1:13" s="21" customFormat="1" ht="18" customHeight="1">
      <c r="A168" s="206" t="s">
        <v>265</v>
      </c>
      <c r="B168" s="328">
        <v>6</v>
      </c>
      <c r="C168" s="329">
        <v>210</v>
      </c>
      <c r="D168" s="330">
        <v>0</v>
      </c>
      <c r="E168" s="331">
        <v>0</v>
      </c>
      <c r="F168" s="328">
        <v>1</v>
      </c>
      <c r="G168" s="329">
        <v>25</v>
      </c>
      <c r="H168" s="330">
        <v>0</v>
      </c>
      <c r="I168" s="331">
        <v>0</v>
      </c>
      <c r="J168" s="328">
        <v>3</v>
      </c>
      <c r="K168" s="329">
        <v>80</v>
      </c>
      <c r="L168" s="330">
        <v>0</v>
      </c>
      <c r="M168" s="331">
        <v>0</v>
      </c>
    </row>
    <row r="169" spans="1:13" s="21" customFormat="1" ht="18" customHeight="1">
      <c r="A169" s="206" t="s">
        <v>264</v>
      </c>
      <c r="B169" s="328">
        <v>4</v>
      </c>
      <c r="C169" s="329">
        <v>140</v>
      </c>
      <c r="D169" s="330">
        <v>3</v>
      </c>
      <c r="E169" s="331">
        <v>73</v>
      </c>
      <c r="F169" s="328">
        <v>0</v>
      </c>
      <c r="G169" s="329">
        <v>0</v>
      </c>
      <c r="H169" s="330">
        <v>1</v>
      </c>
      <c r="I169" s="331">
        <v>10</v>
      </c>
      <c r="J169" s="328">
        <v>1</v>
      </c>
      <c r="K169" s="329">
        <v>36</v>
      </c>
      <c r="L169" s="330">
        <v>0</v>
      </c>
      <c r="M169" s="331">
        <v>0</v>
      </c>
    </row>
    <row r="170" spans="1:13" s="21" customFormat="1" ht="18" customHeight="1" thickBot="1">
      <c r="A170" s="206" t="s">
        <v>263</v>
      </c>
      <c r="B170" s="328">
        <v>11</v>
      </c>
      <c r="C170" s="329">
        <v>335</v>
      </c>
      <c r="D170" s="330">
        <v>3</v>
      </c>
      <c r="E170" s="331">
        <v>63</v>
      </c>
      <c r="F170" s="328">
        <v>0</v>
      </c>
      <c r="G170" s="329">
        <v>0</v>
      </c>
      <c r="H170" s="330">
        <v>0</v>
      </c>
      <c r="I170" s="331">
        <v>0</v>
      </c>
      <c r="J170" s="328">
        <v>9</v>
      </c>
      <c r="K170" s="329">
        <v>301</v>
      </c>
      <c r="L170" s="330">
        <v>0</v>
      </c>
      <c r="M170" s="331">
        <v>0</v>
      </c>
    </row>
    <row r="171" spans="1:13" s="309" customFormat="1" ht="45.75" customHeight="1">
      <c r="A171" s="482" t="s">
        <v>427</v>
      </c>
      <c r="B171" s="484" t="s">
        <v>541</v>
      </c>
      <c r="C171" s="485"/>
      <c r="D171" s="485"/>
      <c r="E171" s="486"/>
      <c r="F171" s="484" t="s">
        <v>542</v>
      </c>
      <c r="G171" s="485"/>
      <c r="H171" s="485"/>
      <c r="I171" s="486"/>
      <c r="J171" s="484" t="s">
        <v>543</v>
      </c>
      <c r="K171" s="485"/>
      <c r="L171" s="485"/>
      <c r="M171" s="486"/>
    </row>
    <row r="172" spans="1:13" s="21" customFormat="1" ht="57" customHeight="1">
      <c r="A172" s="483"/>
      <c r="B172" s="300" t="s">
        <v>544</v>
      </c>
      <c r="C172" s="234" t="s">
        <v>420</v>
      </c>
      <c r="D172" s="301" t="s">
        <v>545</v>
      </c>
      <c r="E172" s="327" t="s">
        <v>420</v>
      </c>
      <c r="F172" s="300" t="s">
        <v>544</v>
      </c>
      <c r="G172" s="234" t="s">
        <v>420</v>
      </c>
      <c r="H172" s="301" t="s">
        <v>545</v>
      </c>
      <c r="I172" s="327" t="s">
        <v>420</v>
      </c>
      <c r="J172" s="300" t="s">
        <v>546</v>
      </c>
      <c r="K172" s="234" t="s">
        <v>420</v>
      </c>
      <c r="L172" s="301" t="s">
        <v>545</v>
      </c>
      <c r="M172" s="327" t="s">
        <v>420</v>
      </c>
    </row>
    <row r="173" spans="1:13" s="21" customFormat="1" ht="18" customHeight="1">
      <c r="A173" s="206" t="s">
        <v>262</v>
      </c>
      <c r="B173" s="328">
        <v>9</v>
      </c>
      <c r="C173" s="329">
        <v>315</v>
      </c>
      <c r="D173" s="330">
        <v>0</v>
      </c>
      <c r="E173" s="331">
        <v>0</v>
      </c>
      <c r="F173" s="328">
        <v>0</v>
      </c>
      <c r="G173" s="329">
        <v>0</v>
      </c>
      <c r="H173" s="330">
        <v>0</v>
      </c>
      <c r="I173" s="331">
        <v>0</v>
      </c>
      <c r="J173" s="328">
        <v>6</v>
      </c>
      <c r="K173" s="329">
        <v>216</v>
      </c>
      <c r="L173" s="330">
        <v>0</v>
      </c>
      <c r="M173" s="331">
        <v>0</v>
      </c>
    </row>
    <row r="174" spans="1:13" s="21" customFormat="1" ht="18" customHeight="1">
      <c r="A174" s="206" t="s">
        <v>261</v>
      </c>
      <c r="B174" s="328">
        <v>5</v>
      </c>
      <c r="C174" s="329">
        <v>165</v>
      </c>
      <c r="D174" s="330">
        <v>4</v>
      </c>
      <c r="E174" s="331">
        <v>60</v>
      </c>
      <c r="F174" s="328">
        <v>0</v>
      </c>
      <c r="G174" s="329">
        <v>0</v>
      </c>
      <c r="H174" s="330">
        <v>0</v>
      </c>
      <c r="I174" s="331">
        <v>0</v>
      </c>
      <c r="J174" s="328">
        <v>108</v>
      </c>
      <c r="K174" s="329">
        <v>0</v>
      </c>
      <c r="L174" s="330">
        <v>0</v>
      </c>
      <c r="M174" s="331">
        <v>0</v>
      </c>
    </row>
    <row r="175" spans="1:13" s="21" customFormat="1" ht="18" customHeight="1">
      <c r="A175" s="206" t="s">
        <v>260</v>
      </c>
      <c r="B175" s="328">
        <v>4</v>
      </c>
      <c r="C175" s="329">
        <v>144</v>
      </c>
      <c r="D175" s="330">
        <v>1</v>
      </c>
      <c r="E175" s="331">
        <v>22</v>
      </c>
      <c r="F175" s="328">
        <v>0</v>
      </c>
      <c r="G175" s="329">
        <v>0</v>
      </c>
      <c r="H175" s="330">
        <v>0</v>
      </c>
      <c r="I175" s="331">
        <v>0</v>
      </c>
      <c r="J175" s="328">
        <v>2</v>
      </c>
      <c r="K175" s="329">
        <v>72</v>
      </c>
      <c r="L175" s="330">
        <v>0</v>
      </c>
      <c r="M175" s="331">
        <v>0</v>
      </c>
    </row>
    <row r="176" spans="1:13" s="21" customFormat="1" ht="18" customHeight="1">
      <c r="A176" s="206" t="s">
        <v>259</v>
      </c>
      <c r="B176" s="328">
        <v>7</v>
      </c>
      <c r="C176" s="329">
        <v>245</v>
      </c>
      <c r="D176" s="330">
        <v>3</v>
      </c>
      <c r="E176" s="331">
        <v>65</v>
      </c>
      <c r="F176" s="328">
        <v>0</v>
      </c>
      <c r="G176" s="329">
        <v>0</v>
      </c>
      <c r="H176" s="330">
        <v>0</v>
      </c>
      <c r="I176" s="331">
        <v>0</v>
      </c>
      <c r="J176" s="328">
        <v>4</v>
      </c>
      <c r="K176" s="329">
        <v>140</v>
      </c>
      <c r="L176" s="330">
        <v>0</v>
      </c>
      <c r="M176" s="331">
        <v>0</v>
      </c>
    </row>
    <row r="177" spans="1:13" s="21" customFormat="1" ht="18" customHeight="1">
      <c r="A177" s="206" t="s">
        <v>258</v>
      </c>
      <c r="B177" s="328">
        <v>6</v>
      </c>
      <c r="C177" s="329">
        <v>210</v>
      </c>
      <c r="D177" s="330">
        <v>0</v>
      </c>
      <c r="E177" s="331">
        <v>0</v>
      </c>
      <c r="F177" s="328">
        <v>0</v>
      </c>
      <c r="G177" s="329">
        <v>0</v>
      </c>
      <c r="H177" s="330">
        <v>0</v>
      </c>
      <c r="I177" s="331">
        <v>0</v>
      </c>
      <c r="J177" s="328">
        <v>4</v>
      </c>
      <c r="K177" s="329">
        <v>141</v>
      </c>
      <c r="L177" s="330">
        <v>0</v>
      </c>
      <c r="M177" s="331">
        <v>0</v>
      </c>
    </row>
    <row r="178" spans="1:13" s="21" customFormat="1" ht="18" customHeight="1">
      <c r="A178" s="206" t="s">
        <v>257</v>
      </c>
      <c r="B178" s="328">
        <v>32</v>
      </c>
      <c r="C178" s="329">
        <v>1122</v>
      </c>
      <c r="D178" s="330">
        <v>10</v>
      </c>
      <c r="E178" s="331">
        <v>198</v>
      </c>
      <c r="F178" s="328">
        <v>1</v>
      </c>
      <c r="G178" s="329">
        <v>36</v>
      </c>
      <c r="H178" s="330">
        <v>3</v>
      </c>
      <c r="I178" s="331">
        <v>54</v>
      </c>
      <c r="J178" s="328">
        <v>18</v>
      </c>
      <c r="K178" s="329">
        <v>631</v>
      </c>
      <c r="L178" s="330">
        <v>0</v>
      </c>
      <c r="M178" s="331">
        <v>0</v>
      </c>
    </row>
    <row r="179" spans="1:13" s="21" customFormat="1" ht="18" customHeight="1">
      <c r="A179" s="206" t="s">
        <v>256</v>
      </c>
      <c r="B179" s="328">
        <v>17</v>
      </c>
      <c r="C179" s="329">
        <v>632</v>
      </c>
      <c r="D179" s="330">
        <v>18</v>
      </c>
      <c r="E179" s="331">
        <v>441</v>
      </c>
      <c r="F179" s="328">
        <v>0</v>
      </c>
      <c r="G179" s="329">
        <v>0</v>
      </c>
      <c r="H179" s="330">
        <v>2</v>
      </c>
      <c r="I179" s="331">
        <v>53</v>
      </c>
      <c r="J179" s="328">
        <v>2</v>
      </c>
      <c r="K179" s="329">
        <v>72</v>
      </c>
      <c r="L179" s="330">
        <v>13</v>
      </c>
      <c r="M179" s="331">
        <v>387.5</v>
      </c>
    </row>
    <row r="180" spans="1:13" s="21" customFormat="1" ht="18" customHeight="1">
      <c r="A180" s="206" t="s">
        <v>255</v>
      </c>
      <c r="B180" s="328">
        <v>18</v>
      </c>
      <c r="C180" s="329">
        <v>570</v>
      </c>
      <c r="D180" s="330">
        <v>3</v>
      </c>
      <c r="E180" s="331">
        <v>95</v>
      </c>
      <c r="F180" s="328">
        <v>1</v>
      </c>
      <c r="G180" s="329">
        <v>16</v>
      </c>
      <c r="H180" s="330">
        <v>0</v>
      </c>
      <c r="I180" s="331">
        <v>0</v>
      </c>
      <c r="J180" s="328">
        <v>8</v>
      </c>
      <c r="K180" s="329">
        <v>284</v>
      </c>
      <c r="L180" s="330">
        <v>1</v>
      </c>
      <c r="M180" s="331">
        <v>35</v>
      </c>
    </row>
    <row r="181" spans="1:13" s="21" customFormat="1" ht="18" customHeight="1">
      <c r="A181" s="206" t="s">
        <v>554</v>
      </c>
      <c r="B181" s="328">
        <v>10</v>
      </c>
      <c r="C181" s="329">
        <v>350</v>
      </c>
      <c r="D181" s="330">
        <v>0</v>
      </c>
      <c r="E181" s="331">
        <v>0</v>
      </c>
      <c r="F181" s="328">
        <v>0</v>
      </c>
      <c r="G181" s="329">
        <v>0</v>
      </c>
      <c r="H181" s="330">
        <v>0</v>
      </c>
      <c r="I181" s="331">
        <v>0</v>
      </c>
      <c r="J181" s="328">
        <v>5</v>
      </c>
      <c r="K181" s="329">
        <v>176</v>
      </c>
      <c r="L181" s="330">
        <v>0</v>
      </c>
      <c r="M181" s="331">
        <v>0</v>
      </c>
    </row>
    <row r="182" spans="1:13" s="21" customFormat="1" ht="18" customHeight="1">
      <c r="A182" s="206" t="s">
        <v>254</v>
      </c>
      <c r="B182" s="328">
        <v>7</v>
      </c>
      <c r="C182" s="329">
        <v>245</v>
      </c>
      <c r="D182" s="330">
        <v>3</v>
      </c>
      <c r="E182" s="331">
        <v>91</v>
      </c>
      <c r="F182" s="328">
        <v>0</v>
      </c>
      <c r="G182" s="329">
        <v>0</v>
      </c>
      <c r="H182" s="330">
        <v>0</v>
      </c>
      <c r="I182" s="331">
        <v>0</v>
      </c>
      <c r="J182" s="328">
        <v>4</v>
      </c>
      <c r="K182" s="329">
        <v>140</v>
      </c>
      <c r="L182" s="330">
        <v>1</v>
      </c>
      <c r="M182" s="331">
        <v>36</v>
      </c>
    </row>
    <row r="183" spans="1:13" s="21" customFormat="1" ht="18" customHeight="1">
      <c r="A183" s="206" t="s">
        <v>253</v>
      </c>
      <c r="B183" s="328">
        <v>6</v>
      </c>
      <c r="C183" s="329">
        <v>216</v>
      </c>
      <c r="D183" s="330">
        <v>1</v>
      </c>
      <c r="E183" s="331">
        <v>5</v>
      </c>
      <c r="F183" s="328">
        <v>0</v>
      </c>
      <c r="G183" s="329">
        <v>0</v>
      </c>
      <c r="H183" s="330">
        <v>0</v>
      </c>
      <c r="I183" s="331">
        <v>0</v>
      </c>
      <c r="J183" s="328">
        <v>3</v>
      </c>
      <c r="K183" s="329">
        <v>105</v>
      </c>
      <c r="L183" s="330">
        <v>0</v>
      </c>
      <c r="M183" s="331">
        <v>0</v>
      </c>
    </row>
    <row r="184" spans="1:13" s="21" customFormat="1" ht="18" customHeight="1">
      <c r="A184" s="206" t="s">
        <v>540</v>
      </c>
      <c r="B184" s="328">
        <v>22</v>
      </c>
      <c r="C184" s="329">
        <v>740</v>
      </c>
      <c r="D184" s="330">
        <v>4</v>
      </c>
      <c r="E184" s="331">
        <v>65</v>
      </c>
      <c r="F184" s="328">
        <v>0</v>
      </c>
      <c r="G184" s="329">
        <v>0</v>
      </c>
      <c r="H184" s="330">
        <v>0</v>
      </c>
      <c r="I184" s="331">
        <v>0</v>
      </c>
      <c r="J184" s="328">
        <v>11</v>
      </c>
      <c r="K184" s="329">
        <v>385</v>
      </c>
      <c r="L184" s="330">
        <v>0</v>
      </c>
      <c r="M184" s="331">
        <v>0</v>
      </c>
    </row>
    <row r="185" spans="1:13" s="222" customFormat="1" ht="30.75" customHeight="1" thickBot="1">
      <c r="A185" s="308" t="s">
        <v>469</v>
      </c>
      <c r="B185" s="332">
        <f aca="true" t="shared" si="21" ref="B185:M185">SUM(B142:B184)</f>
        <v>854</v>
      </c>
      <c r="C185" s="333">
        <f t="shared" si="21"/>
        <v>29060</v>
      </c>
      <c r="D185" s="334">
        <f t="shared" si="21"/>
        <v>218</v>
      </c>
      <c r="E185" s="335">
        <f t="shared" si="21"/>
        <v>4286.83</v>
      </c>
      <c r="F185" s="332">
        <f t="shared" si="21"/>
        <v>35</v>
      </c>
      <c r="G185" s="333">
        <f t="shared" si="21"/>
        <v>1157</v>
      </c>
      <c r="H185" s="334">
        <f t="shared" si="21"/>
        <v>36</v>
      </c>
      <c r="I185" s="335">
        <f t="shared" si="21"/>
        <v>631</v>
      </c>
      <c r="J185" s="332">
        <f t="shared" si="21"/>
        <v>582</v>
      </c>
      <c r="K185" s="333">
        <f t="shared" si="21"/>
        <v>16471</v>
      </c>
      <c r="L185" s="334">
        <f t="shared" si="21"/>
        <v>66</v>
      </c>
      <c r="M185" s="335">
        <f t="shared" si="21"/>
        <v>1430.25</v>
      </c>
    </row>
    <row r="186" spans="1:162" s="318" customFormat="1" ht="15.75" customHeight="1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4"/>
      <c r="DM186" s="54"/>
      <c r="DN186" s="54"/>
      <c r="DO186" s="54"/>
      <c r="DP186" s="54"/>
      <c r="DQ186" s="54"/>
      <c r="DR186" s="54"/>
      <c r="DS186" s="54"/>
      <c r="DT186" s="54"/>
      <c r="DU186" s="54"/>
      <c r="DV186" s="54"/>
      <c r="DW186" s="54"/>
      <c r="DX186" s="54"/>
      <c r="DY186" s="54"/>
      <c r="DZ186" s="54"/>
      <c r="EA186" s="54"/>
      <c r="EB186" s="54"/>
      <c r="EC186" s="54"/>
      <c r="ED186" s="54"/>
      <c r="EE186" s="54"/>
      <c r="EF186" s="54"/>
      <c r="EG186" s="54"/>
      <c r="EH186" s="54"/>
      <c r="EI186" s="54"/>
      <c r="EJ186" s="54"/>
      <c r="EK186" s="54"/>
      <c r="EL186" s="54"/>
      <c r="EM186" s="54"/>
      <c r="EN186" s="54"/>
      <c r="EO186" s="54"/>
      <c r="EP186" s="54"/>
      <c r="EQ186" s="54"/>
      <c r="ER186" s="54"/>
      <c r="ES186" s="54"/>
      <c r="ET186" s="54"/>
      <c r="EU186" s="54"/>
      <c r="EV186" s="54"/>
      <c r="EW186" s="54"/>
      <c r="EX186" s="54"/>
      <c r="EY186" s="54"/>
      <c r="EZ186" s="54"/>
      <c r="FA186" s="54"/>
      <c r="FB186" s="54"/>
      <c r="FC186" s="54"/>
      <c r="FD186" s="54"/>
      <c r="FE186" s="54"/>
      <c r="FF186" s="54"/>
    </row>
    <row r="187" spans="1:165" s="318" customFormat="1" ht="16.5" customHeight="1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DT187" s="54"/>
      <c r="DU187" s="54"/>
      <c r="DV187" s="54"/>
      <c r="DW187" s="54"/>
      <c r="DX187" s="54"/>
      <c r="DY187" s="54"/>
      <c r="DZ187" s="54"/>
      <c r="EA187" s="54"/>
      <c r="EB187" s="54"/>
      <c r="EC187" s="54"/>
      <c r="ED187" s="54"/>
      <c r="EE187" s="54"/>
      <c r="EF187" s="54"/>
      <c r="EG187" s="54"/>
      <c r="EH187" s="54"/>
      <c r="EI187" s="54"/>
      <c r="EJ187" s="54"/>
      <c r="EK187" s="54"/>
      <c r="EL187" s="54"/>
      <c r="EM187" s="54"/>
      <c r="EN187" s="54"/>
      <c r="EO187" s="54"/>
      <c r="EP187" s="54"/>
      <c r="EQ187" s="54"/>
      <c r="ER187" s="54"/>
      <c r="ES187" s="54"/>
      <c r="ET187" s="54"/>
      <c r="EU187" s="54"/>
      <c r="EV187" s="54"/>
      <c r="EW187" s="54"/>
      <c r="EX187" s="54"/>
      <c r="EY187" s="54"/>
      <c r="EZ187" s="54"/>
      <c r="FA187" s="54"/>
      <c r="FB187" s="54"/>
      <c r="FC187" s="54"/>
      <c r="FD187" s="54"/>
      <c r="FE187" s="54"/>
      <c r="FF187" s="54"/>
      <c r="FG187" s="54"/>
      <c r="FH187" s="54"/>
      <c r="FI187" s="54"/>
    </row>
    <row r="188" spans="1:13" ht="57" customHeight="1" thickBot="1">
      <c r="A188" s="107" t="s">
        <v>4</v>
      </c>
      <c r="B188" s="492" t="s">
        <v>73</v>
      </c>
      <c r="C188" s="493"/>
      <c r="D188" s="493"/>
      <c r="E188" s="493"/>
      <c r="F188" s="490"/>
      <c r="G188" s="490"/>
      <c r="H188" s="490"/>
      <c r="I188" s="490"/>
      <c r="J188" s="490"/>
      <c r="K188" s="490"/>
      <c r="L188" s="490"/>
      <c r="M188" s="491"/>
    </row>
    <row r="189" spans="1:13" s="309" customFormat="1" ht="57" customHeight="1">
      <c r="A189" s="482" t="s">
        <v>427</v>
      </c>
      <c r="B189" s="484" t="s">
        <v>541</v>
      </c>
      <c r="C189" s="485"/>
      <c r="D189" s="485"/>
      <c r="E189" s="486"/>
      <c r="F189" s="484" t="s">
        <v>542</v>
      </c>
      <c r="G189" s="485"/>
      <c r="H189" s="485"/>
      <c r="I189" s="486"/>
      <c r="J189" s="484" t="s">
        <v>543</v>
      </c>
      <c r="K189" s="485"/>
      <c r="L189" s="485"/>
      <c r="M189" s="486"/>
    </row>
    <row r="190" spans="1:13" s="21" customFormat="1" ht="57" customHeight="1">
      <c r="A190" s="483"/>
      <c r="B190" s="300" t="s">
        <v>544</v>
      </c>
      <c r="C190" s="234" t="s">
        <v>420</v>
      </c>
      <c r="D190" s="301" t="s">
        <v>545</v>
      </c>
      <c r="E190" s="327" t="s">
        <v>420</v>
      </c>
      <c r="F190" s="300" t="s">
        <v>544</v>
      </c>
      <c r="G190" s="234" t="s">
        <v>420</v>
      </c>
      <c r="H190" s="301" t="s">
        <v>545</v>
      </c>
      <c r="I190" s="327" t="s">
        <v>420</v>
      </c>
      <c r="J190" s="300" t="s">
        <v>546</v>
      </c>
      <c r="K190" s="234" t="s">
        <v>420</v>
      </c>
      <c r="L190" s="301" t="s">
        <v>545</v>
      </c>
      <c r="M190" s="327" t="s">
        <v>420</v>
      </c>
    </row>
    <row r="191" spans="1:13" s="21" customFormat="1" ht="18" customHeight="1">
      <c r="A191" s="206" t="s">
        <v>341</v>
      </c>
      <c r="B191" s="328">
        <v>6</v>
      </c>
      <c r="C191" s="329">
        <v>210</v>
      </c>
      <c r="D191" s="330">
        <v>0</v>
      </c>
      <c r="E191" s="331">
        <v>0</v>
      </c>
      <c r="F191" s="328">
        <v>2</v>
      </c>
      <c r="G191" s="329">
        <v>70</v>
      </c>
      <c r="H191" s="330">
        <v>0</v>
      </c>
      <c r="I191" s="331">
        <v>0</v>
      </c>
      <c r="J191" s="328">
        <v>1</v>
      </c>
      <c r="K191" s="329">
        <v>36</v>
      </c>
      <c r="L191" s="330">
        <v>2</v>
      </c>
      <c r="M191" s="331">
        <v>36</v>
      </c>
    </row>
    <row r="192" spans="1:13" s="21" customFormat="1" ht="18" customHeight="1">
      <c r="A192" s="206" t="s">
        <v>342</v>
      </c>
      <c r="B192" s="328">
        <v>4</v>
      </c>
      <c r="C192" s="329">
        <v>144</v>
      </c>
      <c r="D192" s="330">
        <v>0</v>
      </c>
      <c r="E192" s="331">
        <v>0</v>
      </c>
      <c r="F192" s="328">
        <v>0</v>
      </c>
      <c r="G192" s="329">
        <v>0</v>
      </c>
      <c r="H192" s="330">
        <v>0</v>
      </c>
      <c r="I192" s="331">
        <v>0</v>
      </c>
      <c r="J192" s="328">
        <v>3</v>
      </c>
      <c r="K192" s="329">
        <v>108</v>
      </c>
      <c r="L192" s="330">
        <v>0</v>
      </c>
      <c r="M192" s="331">
        <v>0</v>
      </c>
    </row>
    <row r="193" spans="1:13" s="21" customFormat="1" ht="18" customHeight="1">
      <c r="A193" s="206" t="s">
        <v>343</v>
      </c>
      <c r="B193" s="328">
        <v>7</v>
      </c>
      <c r="C193" s="329">
        <v>252</v>
      </c>
      <c r="D193" s="330">
        <v>2</v>
      </c>
      <c r="E193" s="331">
        <v>40</v>
      </c>
      <c r="F193" s="328">
        <v>0</v>
      </c>
      <c r="G193" s="329">
        <v>0</v>
      </c>
      <c r="H193" s="330">
        <v>0</v>
      </c>
      <c r="I193" s="331">
        <v>0</v>
      </c>
      <c r="J193" s="328">
        <v>5</v>
      </c>
      <c r="K193" s="329">
        <v>180</v>
      </c>
      <c r="L193" s="330">
        <v>3</v>
      </c>
      <c r="M193" s="331">
        <v>65.5</v>
      </c>
    </row>
    <row r="194" spans="1:13" s="21" customFormat="1" ht="18" customHeight="1">
      <c r="A194" s="206" t="s">
        <v>344</v>
      </c>
      <c r="B194" s="328">
        <v>27</v>
      </c>
      <c r="C194" s="329">
        <v>921.48</v>
      </c>
      <c r="D194" s="330">
        <v>0</v>
      </c>
      <c r="E194" s="331">
        <v>0</v>
      </c>
      <c r="F194" s="328">
        <v>0</v>
      </c>
      <c r="G194" s="329">
        <v>0</v>
      </c>
      <c r="H194" s="330">
        <v>0</v>
      </c>
      <c r="I194" s="331">
        <v>0</v>
      </c>
      <c r="J194" s="328">
        <v>17</v>
      </c>
      <c r="K194" s="329">
        <v>647.18</v>
      </c>
      <c r="L194" s="330">
        <v>0</v>
      </c>
      <c r="M194" s="331">
        <v>0</v>
      </c>
    </row>
    <row r="195" spans="1:13" s="21" customFormat="1" ht="18" customHeight="1">
      <c r="A195" s="206" t="s">
        <v>345</v>
      </c>
      <c r="B195" s="328">
        <v>5</v>
      </c>
      <c r="C195" s="329">
        <v>36</v>
      </c>
      <c r="D195" s="330">
        <v>0</v>
      </c>
      <c r="E195" s="331">
        <v>0</v>
      </c>
      <c r="F195" s="328">
        <v>0</v>
      </c>
      <c r="G195" s="329">
        <v>0</v>
      </c>
      <c r="H195" s="330">
        <v>0</v>
      </c>
      <c r="I195" s="331">
        <v>0</v>
      </c>
      <c r="J195" s="328">
        <v>1</v>
      </c>
      <c r="K195" s="329">
        <v>36</v>
      </c>
      <c r="L195" s="330">
        <v>0</v>
      </c>
      <c r="M195" s="331">
        <v>0</v>
      </c>
    </row>
    <row r="196" spans="1:13" s="21" customFormat="1" ht="18" customHeight="1">
      <c r="A196" s="206" t="s">
        <v>346</v>
      </c>
      <c r="B196" s="328">
        <v>12</v>
      </c>
      <c r="C196" s="329">
        <v>432</v>
      </c>
      <c r="D196" s="330">
        <v>1</v>
      </c>
      <c r="E196" s="331">
        <v>8.5</v>
      </c>
      <c r="F196" s="328">
        <v>0</v>
      </c>
      <c r="G196" s="329">
        <v>0</v>
      </c>
      <c r="H196" s="330">
        <v>1</v>
      </c>
      <c r="I196" s="331">
        <v>19.5</v>
      </c>
      <c r="J196" s="328">
        <v>4</v>
      </c>
      <c r="K196" s="329">
        <v>144</v>
      </c>
      <c r="L196" s="330">
        <v>1</v>
      </c>
      <c r="M196" s="331">
        <v>18</v>
      </c>
    </row>
    <row r="197" spans="1:13" s="21" customFormat="1" ht="18" customHeight="1">
      <c r="A197" s="206" t="s">
        <v>32</v>
      </c>
      <c r="B197" s="328">
        <v>147</v>
      </c>
      <c r="C197" s="329">
        <v>5145</v>
      </c>
      <c r="D197" s="330">
        <v>4</v>
      </c>
      <c r="E197" s="331">
        <v>40</v>
      </c>
      <c r="F197" s="328">
        <v>0</v>
      </c>
      <c r="G197" s="329">
        <v>0</v>
      </c>
      <c r="H197" s="330">
        <v>7</v>
      </c>
      <c r="I197" s="331">
        <v>139</v>
      </c>
      <c r="J197" s="328">
        <v>34</v>
      </c>
      <c r="K197" s="329">
        <v>1224</v>
      </c>
      <c r="L197" s="330">
        <v>7</v>
      </c>
      <c r="M197" s="331">
        <v>126</v>
      </c>
    </row>
    <row r="198" spans="1:13" s="21" customFormat="1" ht="18" customHeight="1">
      <c r="A198" s="206" t="s">
        <v>347</v>
      </c>
      <c r="B198" s="328">
        <v>3</v>
      </c>
      <c r="C198" s="329">
        <v>108</v>
      </c>
      <c r="D198" s="330">
        <v>0</v>
      </c>
      <c r="E198" s="331">
        <v>0</v>
      </c>
      <c r="F198" s="328">
        <v>0</v>
      </c>
      <c r="G198" s="329">
        <v>0</v>
      </c>
      <c r="H198" s="330">
        <v>0</v>
      </c>
      <c r="I198" s="331">
        <v>0</v>
      </c>
      <c r="J198" s="328">
        <v>1</v>
      </c>
      <c r="K198" s="329">
        <v>12</v>
      </c>
      <c r="L198" s="330">
        <v>0</v>
      </c>
      <c r="M198" s="331">
        <v>0</v>
      </c>
    </row>
    <row r="199" spans="1:13" s="21" customFormat="1" ht="18" customHeight="1">
      <c r="A199" s="206" t="s">
        <v>348</v>
      </c>
      <c r="B199" s="328">
        <v>5</v>
      </c>
      <c r="C199" s="329">
        <v>185</v>
      </c>
      <c r="D199" s="330">
        <v>0</v>
      </c>
      <c r="E199" s="331">
        <v>0</v>
      </c>
      <c r="F199" s="328">
        <v>0</v>
      </c>
      <c r="G199" s="329">
        <v>0</v>
      </c>
      <c r="H199" s="330">
        <v>0</v>
      </c>
      <c r="I199" s="331">
        <v>0</v>
      </c>
      <c r="J199" s="328">
        <v>1</v>
      </c>
      <c r="K199" s="329">
        <v>36</v>
      </c>
      <c r="L199" s="330">
        <v>1</v>
      </c>
      <c r="M199" s="331">
        <v>10</v>
      </c>
    </row>
    <row r="200" spans="1:13" s="21" customFormat="1" ht="18" customHeight="1">
      <c r="A200" s="206" t="s">
        <v>349</v>
      </c>
      <c r="B200" s="328">
        <v>3</v>
      </c>
      <c r="C200" s="329">
        <v>108</v>
      </c>
      <c r="D200" s="330">
        <v>0</v>
      </c>
      <c r="E200" s="331">
        <v>0</v>
      </c>
      <c r="F200" s="328">
        <v>0</v>
      </c>
      <c r="G200" s="329">
        <v>0</v>
      </c>
      <c r="H200" s="330">
        <v>0</v>
      </c>
      <c r="I200" s="331">
        <v>0</v>
      </c>
      <c r="J200" s="328">
        <v>2</v>
      </c>
      <c r="K200" s="329">
        <v>72</v>
      </c>
      <c r="L200" s="330">
        <v>0</v>
      </c>
      <c r="M200" s="331">
        <v>0</v>
      </c>
    </row>
    <row r="201" spans="1:13" s="21" customFormat="1" ht="18" customHeight="1">
      <c r="A201" s="206" t="s">
        <v>350</v>
      </c>
      <c r="B201" s="328">
        <v>5</v>
      </c>
      <c r="C201" s="329">
        <v>180</v>
      </c>
      <c r="D201" s="330">
        <v>0</v>
      </c>
      <c r="E201" s="331">
        <v>0</v>
      </c>
      <c r="F201" s="328">
        <v>0</v>
      </c>
      <c r="G201" s="329">
        <v>0</v>
      </c>
      <c r="H201" s="330">
        <v>0</v>
      </c>
      <c r="I201" s="331">
        <v>0</v>
      </c>
      <c r="J201" s="328">
        <v>1</v>
      </c>
      <c r="K201" s="329">
        <v>36</v>
      </c>
      <c r="L201" s="330">
        <v>0</v>
      </c>
      <c r="M201" s="331">
        <v>0</v>
      </c>
    </row>
    <row r="202" spans="1:13" s="21" customFormat="1" ht="18" customHeight="1">
      <c r="A202" s="206" t="s">
        <v>351</v>
      </c>
      <c r="B202" s="328">
        <v>5</v>
      </c>
      <c r="C202" s="329">
        <v>180</v>
      </c>
      <c r="D202" s="330">
        <v>1</v>
      </c>
      <c r="E202" s="331">
        <v>11</v>
      </c>
      <c r="F202" s="328">
        <v>0</v>
      </c>
      <c r="G202" s="329">
        <v>0</v>
      </c>
      <c r="H202" s="330">
        <v>0</v>
      </c>
      <c r="I202" s="331">
        <v>0</v>
      </c>
      <c r="J202" s="328">
        <v>2</v>
      </c>
      <c r="K202" s="329">
        <v>72</v>
      </c>
      <c r="L202" s="330">
        <v>3</v>
      </c>
      <c r="M202" s="331">
        <v>68.5</v>
      </c>
    </row>
    <row r="203" spans="1:13" s="21" customFormat="1" ht="18" customHeight="1">
      <c r="A203" s="206" t="s">
        <v>333</v>
      </c>
      <c r="B203" s="328">
        <v>9</v>
      </c>
      <c r="C203" s="329">
        <v>316.71</v>
      </c>
      <c r="D203" s="330">
        <v>0</v>
      </c>
      <c r="E203" s="331">
        <v>0</v>
      </c>
      <c r="F203" s="328">
        <v>1</v>
      </c>
      <c r="G203" s="329">
        <v>35.19</v>
      </c>
      <c r="H203" s="330">
        <v>0</v>
      </c>
      <c r="I203" s="331">
        <v>0</v>
      </c>
      <c r="J203" s="328">
        <v>4</v>
      </c>
      <c r="K203" s="329">
        <v>142.7</v>
      </c>
      <c r="L203" s="330">
        <v>0</v>
      </c>
      <c r="M203" s="331">
        <v>0</v>
      </c>
    </row>
    <row r="204" spans="1:13" s="21" customFormat="1" ht="18" customHeight="1">
      <c r="A204" s="206" t="s">
        <v>334</v>
      </c>
      <c r="B204" s="328">
        <v>6</v>
      </c>
      <c r="C204" s="329">
        <v>210</v>
      </c>
      <c r="D204" s="330">
        <v>0</v>
      </c>
      <c r="E204" s="331">
        <v>0</v>
      </c>
      <c r="F204" s="328">
        <v>0</v>
      </c>
      <c r="G204" s="329">
        <v>0</v>
      </c>
      <c r="H204" s="330">
        <v>0</v>
      </c>
      <c r="I204" s="331">
        <v>0</v>
      </c>
      <c r="J204" s="328">
        <v>3</v>
      </c>
      <c r="K204" s="329">
        <v>108</v>
      </c>
      <c r="L204" s="330">
        <v>0</v>
      </c>
      <c r="M204" s="331">
        <v>0</v>
      </c>
    </row>
    <row r="205" spans="1:13" s="21" customFormat="1" ht="18" customHeight="1">
      <c r="A205" s="206" t="s">
        <v>335</v>
      </c>
      <c r="B205" s="328">
        <v>6</v>
      </c>
      <c r="C205" s="329">
        <v>216</v>
      </c>
      <c r="D205" s="330">
        <v>0</v>
      </c>
      <c r="E205" s="331">
        <v>0</v>
      </c>
      <c r="F205" s="328">
        <v>0</v>
      </c>
      <c r="G205" s="329">
        <v>0</v>
      </c>
      <c r="H205" s="330">
        <v>0</v>
      </c>
      <c r="I205" s="331">
        <v>0</v>
      </c>
      <c r="J205" s="328">
        <v>2</v>
      </c>
      <c r="K205" s="329">
        <v>72</v>
      </c>
      <c r="L205" s="330">
        <v>0</v>
      </c>
      <c r="M205" s="331">
        <v>0</v>
      </c>
    </row>
    <row r="206" spans="1:13" s="222" customFormat="1" ht="30.75" customHeight="1" thickBot="1">
      <c r="A206" s="308" t="s">
        <v>470</v>
      </c>
      <c r="B206" s="332">
        <f aca="true" t="shared" si="22" ref="B206:M206">SUM(B191:B205)</f>
        <v>250</v>
      </c>
      <c r="C206" s="333">
        <f t="shared" si="22"/>
        <v>8644.189999999999</v>
      </c>
      <c r="D206" s="334">
        <f t="shared" si="22"/>
        <v>8</v>
      </c>
      <c r="E206" s="335">
        <f t="shared" si="22"/>
        <v>99.5</v>
      </c>
      <c r="F206" s="332">
        <f t="shared" si="22"/>
        <v>3</v>
      </c>
      <c r="G206" s="333">
        <f t="shared" si="22"/>
        <v>105.19</v>
      </c>
      <c r="H206" s="334">
        <f t="shared" si="22"/>
        <v>8</v>
      </c>
      <c r="I206" s="335">
        <f t="shared" si="22"/>
        <v>158.5</v>
      </c>
      <c r="J206" s="332">
        <f t="shared" si="22"/>
        <v>81</v>
      </c>
      <c r="K206" s="333">
        <f t="shared" si="22"/>
        <v>2925.8799999999997</v>
      </c>
      <c r="L206" s="334">
        <f t="shared" si="22"/>
        <v>17</v>
      </c>
      <c r="M206" s="335">
        <f t="shared" si="22"/>
        <v>324</v>
      </c>
    </row>
    <row r="207" spans="1:9" s="91" customFormat="1" ht="11.25">
      <c r="A207" s="55"/>
      <c r="B207" s="55"/>
      <c r="C207" s="55"/>
      <c r="D207" s="55"/>
      <c r="E207" s="55"/>
      <c r="F207" s="55"/>
      <c r="G207" s="55"/>
      <c r="H207" s="55"/>
      <c r="I207" s="55"/>
    </row>
    <row r="208" spans="1:9" s="91" customFormat="1" ht="11.25">
      <c r="A208" s="55"/>
      <c r="B208" s="55"/>
      <c r="C208" s="55"/>
      <c r="D208" s="55"/>
      <c r="E208" s="55"/>
      <c r="F208" s="55"/>
      <c r="G208" s="55"/>
      <c r="H208" s="55"/>
      <c r="I208" s="55"/>
    </row>
    <row r="209" spans="1:9" s="91" customFormat="1" ht="11.25">
      <c r="A209" s="55"/>
      <c r="B209" s="55"/>
      <c r="C209" s="55"/>
      <c r="D209" s="55"/>
      <c r="E209" s="55"/>
      <c r="F209" s="55"/>
      <c r="G209" s="55"/>
      <c r="H209" s="55"/>
      <c r="I209" s="55"/>
    </row>
    <row r="210" spans="1:13" ht="57" customHeight="1" thickBot="1">
      <c r="A210" s="107" t="s">
        <v>4</v>
      </c>
      <c r="B210" s="492" t="s">
        <v>332</v>
      </c>
      <c r="C210" s="493"/>
      <c r="D210" s="493"/>
      <c r="E210" s="493"/>
      <c r="F210" s="490"/>
      <c r="G210" s="490"/>
      <c r="H210" s="490"/>
      <c r="I210" s="490"/>
      <c r="J210" s="490"/>
      <c r="K210" s="490"/>
      <c r="L210" s="490"/>
      <c r="M210" s="491"/>
    </row>
    <row r="211" spans="1:13" s="309" customFormat="1" ht="57" customHeight="1">
      <c r="A211" s="482" t="s">
        <v>427</v>
      </c>
      <c r="B211" s="484" t="s">
        <v>541</v>
      </c>
      <c r="C211" s="485"/>
      <c r="D211" s="485"/>
      <c r="E211" s="486"/>
      <c r="F211" s="484" t="s">
        <v>542</v>
      </c>
      <c r="G211" s="485"/>
      <c r="H211" s="485"/>
      <c r="I211" s="486"/>
      <c r="J211" s="487" t="s">
        <v>543</v>
      </c>
      <c r="K211" s="488"/>
      <c r="L211" s="488"/>
      <c r="M211" s="488"/>
    </row>
    <row r="212" spans="1:13" s="21" customFormat="1" ht="57" customHeight="1">
      <c r="A212" s="483"/>
      <c r="B212" s="300" t="s">
        <v>544</v>
      </c>
      <c r="C212" s="234" t="s">
        <v>420</v>
      </c>
      <c r="D212" s="301" t="s">
        <v>545</v>
      </c>
      <c r="E212" s="327" t="s">
        <v>420</v>
      </c>
      <c r="F212" s="300" t="s">
        <v>544</v>
      </c>
      <c r="G212" s="234" t="s">
        <v>420</v>
      </c>
      <c r="H212" s="301" t="s">
        <v>545</v>
      </c>
      <c r="I212" s="327" t="s">
        <v>420</v>
      </c>
      <c r="J212" s="300" t="s">
        <v>546</v>
      </c>
      <c r="K212" s="234" t="s">
        <v>420</v>
      </c>
      <c r="L212" s="301" t="s">
        <v>545</v>
      </c>
      <c r="M212" s="327" t="s">
        <v>420</v>
      </c>
    </row>
    <row r="213" spans="1:13" s="21" customFormat="1" ht="18" customHeight="1">
      <c r="A213" s="206" t="s">
        <v>182</v>
      </c>
      <c r="B213" s="328">
        <v>8</v>
      </c>
      <c r="C213" s="329">
        <v>280</v>
      </c>
      <c r="D213" s="330">
        <v>3</v>
      </c>
      <c r="E213" s="331">
        <v>91</v>
      </c>
      <c r="F213" s="328">
        <v>0</v>
      </c>
      <c r="G213" s="329">
        <v>0</v>
      </c>
      <c r="H213" s="330">
        <v>0</v>
      </c>
      <c r="I213" s="331">
        <v>0</v>
      </c>
      <c r="J213" s="328">
        <v>4</v>
      </c>
      <c r="K213" s="329">
        <v>144</v>
      </c>
      <c r="L213" s="330">
        <v>1</v>
      </c>
      <c r="M213" s="331">
        <v>25</v>
      </c>
    </row>
    <row r="214" spans="1:13" s="21" customFormat="1" ht="18" customHeight="1">
      <c r="A214" s="206" t="s">
        <v>183</v>
      </c>
      <c r="B214" s="328">
        <v>14</v>
      </c>
      <c r="C214" s="329">
        <v>504</v>
      </c>
      <c r="D214" s="330">
        <v>0</v>
      </c>
      <c r="E214" s="331">
        <v>0</v>
      </c>
      <c r="F214" s="328">
        <v>0</v>
      </c>
      <c r="G214" s="329">
        <v>0</v>
      </c>
      <c r="H214" s="330">
        <v>0</v>
      </c>
      <c r="I214" s="331">
        <v>0</v>
      </c>
      <c r="J214" s="328">
        <v>6</v>
      </c>
      <c r="K214" s="329">
        <v>216</v>
      </c>
      <c r="L214" s="330">
        <v>2</v>
      </c>
      <c r="M214" s="331">
        <v>45</v>
      </c>
    </row>
    <row r="215" spans="1:13" s="21" customFormat="1" ht="18" customHeight="1">
      <c r="A215" s="206" t="s">
        <v>520</v>
      </c>
      <c r="B215" s="328">
        <v>2</v>
      </c>
      <c r="C215" s="329">
        <v>52</v>
      </c>
      <c r="D215" s="330">
        <v>1</v>
      </c>
      <c r="E215" s="331">
        <v>31</v>
      </c>
      <c r="F215" s="328">
        <v>0</v>
      </c>
      <c r="G215" s="329">
        <v>0</v>
      </c>
      <c r="H215" s="330">
        <v>0</v>
      </c>
      <c r="I215" s="331">
        <v>0</v>
      </c>
      <c r="J215" s="328">
        <v>1</v>
      </c>
      <c r="K215" s="329">
        <v>26</v>
      </c>
      <c r="L215" s="330">
        <v>0</v>
      </c>
      <c r="M215" s="331">
        <v>0</v>
      </c>
    </row>
    <row r="216" spans="1:13" s="21" customFormat="1" ht="18" customHeight="1">
      <c r="A216" s="206" t="s">
        <v>184</v>
      </c>
      <c r="B216" s="328">
        <v>8</v>
      </c>
      <c r="C216" s="329">
        <v>265</v>
      </c>
      <c r="D216" s="330">
        <v>0</v>
      </c>
      <c r="E216" s="331">
        <v>0</v>
      </c>
      <c r="F216" s="328">
        <v>2</v>
      </c>
      <c r="G216" s="329">
        <v>50</v>
      </c>
      <c r="H216" s="330">
        <v>0</v>
      </c>
      <c r="I216" s="331">
        <v>0</v>
      </c>
      <c r="J216" s="328">
        <v>6</v>
      </c>
      <c r="K216" s="329">
        <v>222</v>
      </c>
      <c r="L216" s="330">
        <v>0</v>
      </c>
      <c r="M216" s="331">
        <v>0</v>
      </c>
    </row>
    <row r="217" spans="1:13" s="21" customFormat="1" ht="18" customHeight="1">
      <c r="A217" s="206" t="s">
        <v>519</v>
      </c>
      <c r="B217" s="328">
        <v>10</v>
      </c>
      <c r="C217" s="329">
        <v>350</v>
      </c>
      <c r="D217" s="330">
        <v>0</v>
      </c>
      <c r="E217" s="331">
        <v>0</v>
      </c>
      <c r="F217" s="328">
        <v>0</v>
      </c>
      <c r="G217" s="329">
        <v>0</v>
      </c>
      <c r="H217" s="330">
        <v>1</v>
      </c>
      <c r="I217" s="331">
        <v>25</v>
      </c>
      <c r="J217" s="328">
        <v>3</v>
      </c>
      <c r="K217" s="329">
        <v>108</v>
      </c>
      <c r="L217" s="330">
        <v>3</v>
      </c>
      <c r="M217" s="331">
        <v>77.5</v>
      </c>
    </row>
    <row r="218" spans="1:13" s="21" customFormat="1" ht="18" customHeight="1">
      <c r="A218" s="206" t="s">
        <v>518</v>
      </c>
      <c r="B218" s="328">
        <v>4</v>
      </c>
      <c r="C218" s="329">
        <v>144</v>
      </c>
      <c r="D218" s="330">
        <v>1</v>
      </c>
      <c r="E218" s="331">
        <v>32.5</v>
      </c>
      <c r="F218" s="328">
        <v>0</v>
      </c>
      <c r="G218" s="329">
        <v>0</v>
      </c>
      <c r="H218" s="330">
        <v>0</v>
      </c>
      <c r="I218" s="331">
        <v>0</v>
      </c>
      <c r="J218" s="328">
        <v>2</v>
      </c>
      <c r="K218" s="329">
        <v>72</v>
      </c>
      <c r="L218" s="330">
        <v>0</v>
      </c>
      <c r="M218" s="331">
        <v>0</v>
      </c>
    </row>
    <row r="219" spans="1:13" s="21" customFormat="1" ht="18" customHeight="1">
      <c r="A219" s="206" t="s">
        <v>517</v>
      </c>
      <c r="B219" s="328">
        <v>8</v>
      </c>
      <c r="C219" s="329">
        <v>288</v>
      </c>
      <c r="D219" s="330">
        <v>1</v>
      </c>
      <c r="E219" s="331">
        <v>18</v>
      </c>
      <c r="F219" s="328">
        <v>0</v>
      </c>
      <c r="G219" s="329">
        <v>0</v>
      </c>
      <c r="H219" s="330">
        <v>0</v>
      </c>
      <c r="I219" s="331">
        <v>0</v>
      </c>
      <c r="J219" s="328">
        <v>4</v>
      </c>
      <c r="K219" s="329">
        <v>144</v>
      </c>
      <c r="L219" s="330">
        <v>0</v>
      </c>
      <c r="M219" s="331">
        <v>0</v>
      </c>
    </row>
    <row r="220" spans="1:13" s="21" customFormat="1" ht="18" customHeight="1">
      <c r="A220" s="206" t="s">
        <v>516</v>
      </c>
      <c r="B220" s="328">
        <v>12</v>
      </c>
      <c r="C220" s="329">
        <v>420</v>
      </c>
      <c r="D220" s="330">
        <v>1</v>
      </c>
      <c r="E220" s="331">
        <v>7.5</v>
      </c>
      <c r="F220" s="328">
        <v>0</v>
      </c>
      <c r="G220" s="329">
        <v>0</v>
      </c>
      <c r="H220" s="330">
        <v>1</v>
      </c>
      <c r="I220" s="331">
        <v>15</v>
      </c>
      <c r="J220" s="328">
        <v>3</v>
      </c>
      <c r="K220" s="329">
        <v>108</v>
      </c>
      <c r="L220" s="330">
        <v>4</v>
      </c>
      <c r="M220" s="331">
        <v>108</v>
      </c>
    </row>
    <row r="221" spans="1:13" s="21" customFormat="1" ht="18" customHeight="1">
      <c r="A221" s="206" t="s">
        <v>515</v>
      </c>
      <c r="B221" s="328">
        <v>10</v>
      </c>
      <c r="C221" s="329">
        <v>360</v>
      </c>
      <c r="D221" s="330">
        <v>2</v>
      </c>
      <c r="E221" s="331">
        <v>36</v>
      </c>
      <c r="F221" s="328">
        <v>0</v>
      </c>
      <c r="G221" s="329">
        <v>0</v>
      </c>
      <c r="H221" s="330">
        <v>0</v>
      </c>
      <c r="I221" s="331">
        <v>0</v>
      </c>
      <c r="J221" s="328">
        <v>4</v>
      </c>
      <c r="K221" s="329">
        <v>144</v>
      </c>
      <c r="L221" s="330">
        <v>1</v>
      </c>
      <c r="M221" s="331">
        <v>18</v>
      </c>
    </row>
    <row r="222" spans="1:13" s="21" customFormat="1" ht="18" customHeight="1">
      <c r="A222" s="206" t="s">
        <v>33</v>
      </c>
      <c r="B222" s="328">
        <v>65</v>
      </c>
      <c r="C222" s="329">
        <v>2340</v>
      </c>
      <c r="D222" s="330">
        <v>11</v>
      </c>
      <c r="E222" s="331">
        <v>270</v>
      </c>
      <c r="F222" s="328">
        <v>5</v>
      </c>
      <c r="G222" s="329">
        <v>150</v>
      </c>
      <c r="H222" s="330">
        <v>0</v>
      </c>
      <c r="I222" s="331">
        <v>0</v>
      </c>
      <c r="J222" s="328">
        <v>33</v>
      </c>
      <c r="K222" s="329">
        <v>1076</v>
      </c>
      <c r="L222" s="330">
        <v>0</v>
      </c>
      <c r="M222" s="331">
        <v>0</v>
      </c>
    </row>
    <row r="223" spans="1:13" s="21" customFormat="1" ht="18" customHeight="1">
      <c r="A223" s="206" t="s">
        <v>514</v>
      </c>
      <c r="B223" s="328">
        <v>3</v>
      </c>
      <c r="C223" s="329">
        <v>98</v>
      </c>
      <c r="D223" s="330">
        <v>1</v>
      </c>
      <c r="E223" s="331">
        <v>15</v>
      </c>
      <c r="F223" s="328">
        <v>0</v>
      </c>
      <c r="G223" s="329">
        <v>0</v>
      </c>
      <c r="H223" s="330">
        <v>0</v>
      </c>
      <c r="I223" s="331">
        <v>0</v>
      </c>
      <c r="J223" s="328">
        <v>1</v>
      </c>
      <c r="K223" s="329">
        <v>38</v>
      </c>
      <c r="L223" s="330">
        <v>0</v>
      </c>
      <c r="M223" s="331">
        <v>0</v>
      </c>
    </row>
    <row r="224" spans="1:13" s="21" customFormat="1" ht="18" customHeight="1">
      <c r="A224" s="206" t="s">
        <v>185</v>
      </c>
      <c r="B224" s="328">
        <v>9</v>
      </c>
      <c r="C224" s="329">
        <v>298.5</v>
      </c>
      <c r="D224" s="330">
        <v>0</v>
      </c>
      <c r="E224" s="331">
        <v>0</v>
      </c>
      <c r="F224" s="328">
        <v>0</v>
      </c>
      <c r="G224" s="329">
        <v>0</v>
      </c>
      <c r="H224" s="330">
        <v>0</v>
      </c>
      <c r="I224" s="331">
        <v>0</v>
      </c>
      <c r="J224" s="328">
        <v>5</v>
      </c>
      <c r="K224" s="329">
        <v>157</v>
      </c>
      <c r="L224" s="330">
        <v>0</v>
      </c>
      <c r="M224" s="331">
        <v>0</v>
      </c>
    </row>
    <row r="225" spans="1:13" s="222" customFormat="1" ht="30.75" customHeight="1" thickBot="1">
      <c r="A225" s="308" t="s">
        <v>402</v>
      </c>
      <c r="B225" s="332">
        <f aca="true" t="shared" si="23" ref="B225:M225">SUM(B213:B224)</f>
        <v>153</v>
      </c>
      <c r="C225" s="333">
        <f t="shared" si="23"/>
        <v>5399.5</v>
      </c>
      <c r="D225" s="334">
        <f t="shared" si="23"/>
        <v>21</v>
      </c>
      <c r="E225" s="335">
        <f t="shared" si="23"/>
        <v>501</v>
      </c>
      <c r="F225" s="332">
        <f t="shared" si="23"/>
        <v>7</v>
      </c>
      <c r="G225" s="333">
        <f t="shared" si="23"/>
        <v>200</v>
      </c>
      <c r="H225" s="334">
        <f t="shared" si="23"/>
        <v>2</v>
      </c>
      <c r="I225" s="335">
        <f t="shared" si="23"/>
        <v>40</v>
      </c>
      <c r="J225" s="332">
        <f t="shared" si="23"/>
        <v>72</v>
      </c>
      <c r="K225" s="333">
        <f t="shared" si="23"/>
        <v>2455</v>
      </c>
      <c r="L225" s="334">
        <f t="shared" si="23"/>
        <v>11</v>
      </c>
      <c r="M225" s="335">
        <f t="shared" si="23"/>
        <v>273.5</v>
      </c>
    </row>
    <row r="226" spans="1:13" s="46" customFormat="1" ht="19.5" customHeight="1">
      <c r="A226" s="133"/>
      <c r="B226" s="341"/>
      <c r="C226" s="342"/>
      <c r="D226" s="341"/>
      <c r="E226" s="342"/>
      <c r="F226" s="341"/>
      <c r="G226" s="342"/>
      <c r="H226" s="341"/>
      <c r="I226" s="343"/>
      <c r="J226" s="341"/>
      <c r="K226" s="342"/>
      <c r="L226" s="341"/>
      <c r="M226" s="342"/>
    </row>
    <row r="227" spans="1:9" s="91" customFormat="1" ht="11.25">
      <c r="A227" s="55"/>
      <c r="B227" s="55"/>
      <c r="C227" s="55"/>
      <c r="D227" s="55"/>
      <c r="E227" s="55"/>
      <c r="F227" s="55"/>
      <c r="G227" s="55"/>
      <c r="H227" s="55"/>
      <c r="I227" s="55"/>
    </row>
    <row r="228" spans="1:13" ht="57" customHeight="1" thickBot="1">
      <c r="A228" s="107" t="s">
        <v>4</v>
      </c>
      <c r="B228" s="492" t="s">
        <v>74</v>
      </c>
      <c r="C228" s="493"/>
      <c r="D228" s="493"/>
      <c r="E228" s="493"/>
      <c r="F228" s="490"/>
      <c r="G228" s="490"/>
      <c r="H228" s="490"/>
      <c r="I228" s="490"/>
      <c r="J228" s="490"/>
      <c r="K228" s="490"/>
      <c r="L228" s="490"/>
      <c r="M228" s="491"/>
    </row>
    <row r="229" spans="1:13" s="309" customFormat="1" ht="57" customHeight="1">
      <c r="A229" s="482" t="s">
        <v>427</v>
      </c>
      <c r="B229" s="484" t="s">
        <v>541</v>
      </c>
      <c r="C229" s="485"/>
      <c r="D229" s="485"/>
      <c r="E229" s="486"/>
      <c r="F229" s="487" t="s">
        <v>542</v>
      </c>
      <c r="G229" s="488"/>
      <c r="H229" s="488"/>
      <c r="I229" s="488"/>
      <c r="J229" s="488" t="s">
        <v>543</v>
      </c>
      <c r="K229" s="488"/>
      <c r="L229" s="488"/>
      <c r="M229" s="488"/>
    </row>
    <row r="230" spans="1:13" s="21" customFormat="1" ht="57" customHeight="1">
      <c r="A230" s="483"/>
      <c r="B230" s="300" t="s">
        <v>544</v>
      </c>
      <c r="C230" s="234" t="s">
        <v>420</v>
      </c>
      <c r="D230" s="301" t="s">
        <v>545</v>
      </c>
      <c r="E230" s="327" t="s">
        <v>420</v>
      </c>
      <c r="F230" s="300" t="s">
        <v>544</v>
      </c>
      <c r="G230" s="234" t="s">
        <v>420</v>
      </c>
      <c r="H230" s="301" t="s">
        <v>545</v>
      </c>
      <c r="I230" s="327" t="s">
        <v>420</v>
      </c>
      <c r="J230" s="300" t="s">
        <v>546</v>
      </c>
      <c r="K230" s="234" t="s">
        <v>420</v>
      </c>
      <c r="L230" s="301" t="s">
        <v>545</v>
      </c>
      <c r="M230" s="327" t="s">
        <v>420</v>
      </c>
    </row>
    <row r="231" spans="1:13" s="21" customFormat="1" ht="18" customHeight="1">
      <c r="A231" s="206" t="s">
        <v>327</v>
      </c>
      <c r="B231" s="328">
        <v>2</v>
      </c>
      <c r="C231" s="329">
        <v>72</v>
      </c>
      <c r="D231" s="330">
        <v>0</v>
      </c>
      <c r="E231" s="331">
        <v>0</v>
      </c>
      <c r="F231" s="328">
        <v>0</v>
      </c>
      <c r="G231" s="329">
        <v>0</v>
      </c>
      <c r="H231" s="330">
        <v>0</v>
      </c>
      <c r="I231" s="331">
        <v>0</v>
      </c>
      <c r="J231" s="328">
        <v>2</v>
      </c>
      <c r="K231" s="329">
        <v>72</v>
      </c>
      <c r="L231" s="330">
        <v>0</v>
      </c>
      <c r="M231" s="331">
        <v>0</v>
      </c>
    </row>
    <row r="232" spans="1:13" s="21" customFormat="1" ht="18" customHeight="1">
      <c r="A232" s="206" t="s">
        <v>326</v>
      </c>
      <c r="B232" s="328">
        <v>60</v>
      </c>
      <c r="C232" s="329">
        <v>2160</v>
      </c>
      <c r="D232" s="330">
        <v>2</v>
      </c>
      <c r="E232" s="331">
        <v>36</v>
      </c>
      <c r="F232" s="328">
        <v>1</v>
      </c>
      <c r="G232" s="329">
        <v>30</v>
      </c>
      <c r="H232" s="330">
        <v>0</v>
      </c>
      <c r="I232" s="331">
        <v>0</v>
      </c>
      <c r="J232" s="328">
        <v>32</v>
      </c>
      <c r="K232" s="329">
        <v>1120</v>
      </c>
      <c r="L232" s="330">
        <v>2</v>
      </c>
      <c r="M232" s="331">
        <v>36</v>
      </c>
    </row>
    <row r="233" spans="1:13" s="21" customFormat="1" ht="18" customHeight="1">
      <c r="A233" s="206" t="s">
        <v>325</v>
      </c>
      <c r="B233" s="328">
        <v>5</v>
      </c>
      <c r="C233" s="329">
        <v>180</v>
      </c>
      <c r="D233" s="330">
        <v>0</v>
      </c>
      <c r="E233" s="331">
        <v>0</v>
      </c>
      <c r="F233" s="328">
        <v>0</v>
      </c>
      <c r="G233" s="329">
        <v>0</v>
      </c>
      <c r="H233" s="330">
        <v>0</v>
      </c>
      <c r="I233" s="331">
        <v>0</v>
      </c>
      <c r="J233" s="328">
        <v>3</v>
      </c>
      <c r="K233" s="329">
        <v>108</v>
      </c>
      <c r="L233" s="330">
        <v>0</v>
      </c>
      <c r="M233" s="331">
        <v>0</v>
      </c>
    </row>
    <row r="234" spans="1:13" s="21" customFormat="1" ht="18" customHeight="1">
      <c r="A234" s="206" t="s">
        <v>324</v>
      </c>
      <c r="B234" s="328">
        <v>63</v>
      </c>
      <c r="C234" s="329">
        <v>2142</v>
      </c>
      <c r="D234" s="330">
        <v>27</v>
      </c>
      <c r="E234" s="331">
        <v>421</v>
      </c>
      <c r="F234" s="328">
        <v>0</v>
      </c>
      <c r="G234" s="329">
        <v>0</v>
      </c>
      <c r="H234" s="330">
        <v>3</v>
      </c>
      <c r="I234" s="331">
        <v>37</v>
      </c>
      <c r="J234" s="328">
        <v>44</v>
      </c>
      <c r="K234" s="329">
        <v>1584</v>
      </c>
      <c r="L234" s="330">
        <v>6</v>
      </c>
      <c r="M234" s="331">
        <v>129.5</v>
      </c>
    </row>
    <row r="235" spans="1:13" s="21" customFormat="1" ht="18" customHeight="1">
      <c r="A235" s="206" t="s">
        <v>323</v>
      </c>
      <c r="B235" s="328">
        <v>6</v>
      </c>
      <c r="C235" s="329">
        <v>198</v>
      </c>
      <c r="D235" s="330">
        <v>0</v>
      </c>
      <c r="E235" s="331">
        <v>0</v>
      </c>
      <c r="F235" s="328">
        <v>0</v>
      </c>
      <c r="G235" s="329">
        <v>0</v>
      </c>
      <c r="H235" s="330">
        <v>0</v>
      </c>
      <c r="I235" s="331">
        <v>0</v>
      </c>
      <c r="J235" s="328">
        <v>3</v>
      </c>
      <c r="K235" s="329">
        <v>97</v>
      </c>
      <c r="L235" s="330">
        <v>0</v>
      </c>
      <c r="M235" s="331">
        <v>0</v>
      </c>
    </row>
    <row r="236" spans="1:13" s="21" customFormat="1" ht="18" customHeight="1">
      <c r="A236" s="206" t="s">
        <v>322</v>
      </c>
      <c r="B236" s="328">
        <v>7</v>
      </c>
      <c r="C236" s="329">
        <v>238</v>
      </c>
      <c r="D236" s="330">
        <v>0</v>
      </c>
      <c r="E236" s="331">
        <v>0</v>
      </c>
      <c r="F236" s="328">
        <v>1</v>
      </c>
      <c r="G236" s="329">
        <v>31.12</v>
      </c>
      <c r="H236" s="330">
        <v>1</v>
      </c>
      <c r="I236" s="331">
        <v>15.12</v>
      </c>
      <c r="J236" s="328">
        <v>4</v>
      </c>
      <c r="K236" s="329">
        <v>140</v>
      </c>
      <c r="L236" s="330">
        <v>1</v>
      </c>
      <c r="M236" s="331">
        <v>22.5</v>
      </c>
    </row>
    <row r="237" spans="1:13" s="21" customFormat="1" ht="18" customHeight="1">
      <c r="A237" s="206" t="s">
        <v>321</v>
      </c>
      <c r="B237" s="328">
        <v>3</v>
      </c>
      <c r="C237" s="329">
        <v>103.5</v>
      </c>
      <c r="D237" s="330">
        <v>0</v>
      </c>
      <c r="E237" s="331">
        <v>0</v>
      </c>
      <c r="F237" s="328">
        <v>0</v>
      </c>
      <c r="G237" s="329">
        <v>0</v>
      </c>
      <c r="H237" s="330">
        <v>0</v>
      </c>
      <c r="I237" s="331">
        <v>0</v>
      </c>
      <c r="J237" s="328">
        <v>3</v>
      </c>
      <c r="K237" s="329">
        <v>108</v>
      </c>
      <c r="L237" s="330">
        <v>0</v>
      </c>
      <c r="M237" s="331">
        <v>0</v>
      </c>
    </row>
    <row r="238" spans="1:13" s="21" customFormat="1" ht="18" customHeight="1">
      <c r="A238" s="206" t="s">
        <v>320</v>
      </c>
      <c r="B238" s="328">
        <v>6</v>
      </c>
      <c r="C238" s="329">
        <v>216</v>
      </c>
      <c r="D238" s="330">
        <v>0</v>
      </c>
      <c r="E238" s="331">
        <v>0</v>
      </c>
      <c r="F238" s="328">
        <v>0</v>
      </c>
      <c r="G238" s="329">
        <v>0</v>
      </c>
      <c r="H238" s="330">
        <v>0</v>
      </c>
      <c r="I238" s="331">
        <v>0</v>
      </c>
      <c r="J238" s="328">
        <v>2</v>
      </c>
      <c r="K238" s="329">
        <v>65</v>
      </c>
      <c r="L238" s="330">
        <v>1</v>
      </c>
      <c r="M238" s="331">
        <v>25</v>
      </c>
    </row>
    <row r="239" spans="1:13" s="21" customFormat="1" ht="18" customHeight="1">
      <c r="A239" s="206" t="s">
        <v>319</v>
      </c>
      <c r="B239" s="328">
        <v>4</v>
      </c>
      <c r="C239" s="329">
        <v>132</v>
      </c>
      <c r="D239" s="330">
        <v>2</v>
      </c>
      <c r="E239" s="331">
        <v>48.5</v>
      </c>
      <c r="F239" s="328">
        <v>1</v>
      </c>
      <c r="G239" s="329">
        <v>42.5</v>
      </c>
      <c r="H239" s="330">
        <v>0</v>
      </c>
      <c r="I239" s="331">
        <v>0</v>
      </c>
      <c r="J239" s="328">
        <v>4</v>
      </c>
      <c r="K239" s="329">
        <v>125.25</v>
      </c>
      <c r="L239" s="330">
        <v>1</v>
      </c>
      <c r="M239" s="331">
        <v>26</v>
      </c>
    </row>
    <row r="240" spans="1:13" s="21" customFormat="1" ht="18" customHeight="1">
      <c r="A240" s="206" t="s">
        <v>318</v>
      </c>
      <c r="B240" s="328">
        <v>11</v>
      </c>
      <c r="C240" s="329">
        <v>363</v>
      </c>
      <c r="D240" s="330">
        <v>1</v>
      </c>
      <c r="E240" s="331">
        <v>18</v>
      </c>
      <c r="F240" s="328">
        <v>0</v>
      </c>
      <c r="G240" s="329">
        <v>0</v>
      </c>
      <c r="H240" s="330">
        <v>0</v>
      </c>
      <c r="I240" s="331">
        <v>0</v>
      </c>
      <c r="J240" s="328">
        <v>4</v>
      </c>
      <c r="K240" s="329">
        <v>144</v>
      </c>
      <c r="L240" s="330">
        <v>3</v>
      </c>
      <c r="M240" s="331">
        <v>55.08</v>
      </c>
    </row>
    <row r="241" spans="1:13" s="222" customFormat="1" ht="30.75" customHeight="1" thickBot="1">
      <c r="A241" s="308" t="s">
        <v>403</v>
      </c>
      <c r="B241" s="332">
        <f aca="true" t="shared" si="24" ref="B241:M241">SUM(B231:B240)</f>
        <v>167</v>
      </c>
      <c r="C241" s="333">
        <f t="shared" si="24"/>
        <v>5804.5</v>
      </c>
      <c r="D241" s="334">
        <f t="shared" si="24"/>
        <v>32</v>
      </c>
      <c r="E241" s="335">
        <f t="shared" si="24"/>
        <v>523.5</v>
      </c>
      <c r="F241" s="332">
        <f t="shared" si="24"/>
        <v>3</v>
      </c>
      <c r="G241" s="333">
        <f t="shared" si="24"/>
        <v>103.62</v>
      </c>
      <c r="H241" s="334">
        <f t="shared" si="24"/>
        <v>4</v>
      </c>
      <c r="I241" s="335">
        <f t="shared" si="24"/>
        <v>52.12</v>
      </c>
      <c r="J241" s="332">
        <f t="shared" si="24"/>
        <v>101</v>
      </c>
      <c r="K241" s="333">
        <f t="shared" si="24"/>
        <v>3563.25</v>
      </c>
      <c r="L241" s="334">
        <f t="shared" si="24"/>
        <v>14</v>
      </c>
      <c r="M241" s="335">
        <f t="shared" si="24"/>
        <v>294.08</v>
      </c>
    </row>
    <row r="242" spans="1:13" s="46" customFormat="1" ht="19.5" customHeight="1">
      <c r="A242" s="133"/>
      <c r="B242" s="341"/>
      <c r="C242" s="342"/>
      <c r="D242" s="341"/>
      <c r="E242" s="342"/>
      <c r="F242" s="341"/>
      <c r="G242" s="342"/>
      <c r="H242" s="341"/>
      <c r="I242" s="343"/>
      <c r="J242" s="341"/>
      <c r="K242" s="342"/>
      <c r="L242" s="341"/>
      <c r="M242" s="342"/>
    </row>
    <row r="243" spans="1:9" s="91" customFormat="1" ht="11.25">
      <c r="A243" s="55"/>
      <c r="B243" s="55"/>
      <c r="C243" s="55"/>
      <c r="D243" s="55"/>
      <c r="E243" s="55"/>
      <c r="F243" s="55"/>
      <c r="G243" s="55"/>
      <c r="H243" s="55"/>
      <c r="I243" s="55"/>
    </row>
    <row r="244" spans="1:13" ht="57" customHeight="1" thickBot="1">
      <c r="A244" s="107" t="s">
        <v>4</v>
      </c>
      <c r="B244" s="492" t="s">
        <v>353</v>
      </c>
      <c r="C244" s="493"/>
      <c r="D244" s="493"/>
      <c r="E244" s="493"/>
      <c r="F244" s="493"/>
      <c r="G244" s="493"/>
      <c r="H244" s="493"/>
      <c r="I244" s="493"/>
      <c r="J244" s="493"/>
      <c r="K244" s="493"/>
      <c r="L244" s="493"/>
      <c r="M244" s="504"/>
    </row>
    <row r="245" spans="1:13" s="309" customFormat="1" ht="57" customHeight="1">
      <c r="A245" s="482" t="s">
        <v>427</v>
      </c>
      <c r="B245" s="484" t="s">
        <v>541</v>
      </c>
      <c r="C245" s="485"/>
      <c r="D245" s="485"/>
      <c r="E245" s="486"/>
      <c r="F245" s="484" t="s">
        <v>542</v>
      </c>
      <c r="G245" s="485"/>
      <c r="H245" s="485"/>
      <c r="I245" s="486"/>
      <c r="J245" s="484" t="s">
        <v>543</v>
      </c>
      <c r="K245" s="485"/>
      <c r="L245" s="485"/>
      <c r="M245" s="486"/>
    </row>
    <row r="246" spans="1:13" s="21" customFormat="1" ht="57" customHeight="1">
      <c r="A246" s="483"/>
      <c r="B246" s="300" t="s">
        <v>544</v>
      </c>
      <c r="C246" s="234" t="s">
        <v>420</v>
      </c>
      <c r="D246" s="301" t="s">
        <v>545</v>
      </c>
      <c r="E246" s="327" t="s">
        <v>420</v>
      </c>
      <c r="F246" s="300" t="s">
        <v>544</v>
      </c>
      <c r="G246" s="234" t="s">
        <v>420</v>
      </c>
      <c r="H246" s="301" t="s">
        <v>545</v>
      </c>
      <c r="I246" s="327" t="s">
        <v>420</v>
      </c>
      <c r="J246" s="302" t="s">
        <v>546</v>
      </c>
      <c r="K246" s="234" t="s">
        <v>420</v>
      </c>
      <c r="L246" s="303" t="s">
        <v>545</v>
      </c>
      <c r="M246" s="327" t="s">
        <v>420</v>
      </c>
    </row>
    <row r="247" spans="1:13" s="21" customFormat="1" ht="18" customHeight="1">
      <c r="A247" s="206" t="s">
        <v>187</v>
      </c>
      <c r="B247" s="328">
        <v>10</v>
      </c>
      <c r="C247" s="329">
        <v>396</v>
      </c>
      <c r="D247" s="330">
        <v>0</v>
      </c>
      <c r="E247" s="331">
        <v>0</v>
      </c>
      <c r="F247" s="328">
        <v>4</v>
      </c>
      <c r="G247" s="329">
        <v>80</v>
      </c>
      <c r="H247" s="330">
        <v>0</v>
      </c>
      <c r="I247" s="331">
        <v>0</v>
      </c>
      <c r="J247" s="328">
        <v>4</v>
      </c>
      <c r="K247" s="329">
        <v>144</v>
      </c>
      <c r="L247" s="330">
        <v>0</v>
      </c>
      <c r="M247" s="331">
        <v>0</v>
      </c>
    </row>
    <row r="248" spans="1:13" s="21" customFormat="1" ht="18" customHeight="1">
      <c r="A248" s="206" t="s">
        <v>188</v>
      </c>
      <c r="B248" s="328">
        <v>13</v>
      </c>
      <c r="C248" s="329">
        <v>455</v>
      </c>
      <c r="D248" s="330">
        <v>2</v>
      </c>
      <c r="E248" s="331">
        <v>50</v>
      </c>
      <c r="F248" s="328">
        <v>0</v>
      </c>
      <c r="G248" s="329">
        <v>0</v>
      </c>
      <c r="H248" s="330">
        <v>0</v>
      </c>
      <c r="I248" s="331">
        <v>0</v>
      </c>
      <c r="J248" s="328">
        <v>5</v>
      </c>
      <c r="K248" s="329">
        <v>180</v>
      </c>
      <c r="L248" s="330">
        <v>1</v>
      </c>
      <c r="M248" s="331">
        <v>18</v>
      </c>
    </row>
    <row r="249" spans="1:13" s="21" customFormat="1" ht="18" customHeight="1">
      <c r="A249" s="206" t="s">
        <v>190</v>
      </c>
      <c r="B249" s="328">
        <v>8</v>
      </c>
      <c r="C249" s="329">
        <v>240</v>
      </c>
      <c r="D249" s="330">
        <v>4</v>
      </c>
      <c r="E249" s="331">
        <v>72</v>
      </c>
      <c r="F249" s="328">
        <v>0</v>
      </c>
      <c r="G249" s="329">
        <v>0</v>
      </c>
      <c r="H249" s="330">
        <v>0</v>
      </c>
      <c r="I249" s="331">
        <v>0</v>
      </c>
      <c r="J249" s="328">
        <v>6</v>
      </c>
      <c r="K249" s="329">
        <v>216</v>
      </c>
      <c r="L249" s="330">
        <v>0</v>
      </c>
      <c r="M249" s="331">
        <v>0</v>
      </c>
    </row>
    <row r="250" spans="1:13" s="21" customFormat="1" ht="18" customHeight="1">
      <c r="A250" s="206" t="s">
        <v>191</v>
      </c>
      <c r="B250" s="328">
        <v>2</v>
      </c>
      <c r="C250" s="329">
        <v>80</v>
      </c>
      <c r="D250" s="330">
        <v>0</v>
      </c>
      <c r="E250" s="331">
        <v>0</v>
      </c>
      <c r="F250" s="328">
        <v>0</v>
      </c>
      <c r="G250" s="329">
        <v>0</v>
      </c>
      <c r="H250" s="330">
        <v>0</v>
      </c>
      <c r="I250" s="331">
        <v>0</v>
      </c>
      <c r="J250" s="328">
        <v>2</v>
      </c>
      <c r="K250" s="329">
        <v>40</v>
      </c>
      <c r="L250" s="330">
        <v>0</v>
      </c>
      <c r="M250" s="331">
        <v>0</v>
      </c>
    </row>
    <row r="251" spans="1:13" s="21" customFormat="1" ht="18" customHeight="1">
      <c r="A251" s="206" t="s">
        <v>193</v>
      </c>
      <c r="B251" s="328">
        <v>36</v>
      </c>
      <c r="C251" s="329">
        <v>1296</v>
      </c>
      <c r="D251" s="330">
        <v>3</v>
      </c>
      <c r="E251" s="331">
        <v>66</v>
      </c>
      <c r="F251" s="328">
        <v>0</v>
      </c>
      <c r="G251" s="329">
        <v>0</v>
      </c>
      <c r="H251" s="330">
        <v>1</v>
      </c>
      <c r="I251" s="331">
        <v>24</v>
      </c>
      <c r="J251" s="328">
        <v>15</v>
      </c>
      <c r="K251" s="329">
        <v>540</v>
      </c>
      <c r="L251" s="330">
        <v>4</v>
      </c>
      <c r="M251" s="331">
        <v>72</v>
      </c>
    </row>
    <row r="252" spans="1:13" s="21" customFormat="1" ht="18" customHeight="1">
      <c r="A252" s="206" t="s">
        <v>35</v>
      </c>
      <c r="B252" s="328">
        <v>78</v>
      </c>
      <c r="C252" s="329">
        <v>2730</v>
      </c>
      <c r="D252" s="330">
        <v>0</v>
      </c>
      <c r="E252" s="331">
        <v>0</v>
      </c>
      <c r="F252" s="328">
        <v>9</v>
      </c>
      <c r="G252" s="329">
        <v>315</v>
      </c>
      <c r="H252" s="330">
        <v>0</v>
      </c>
      <c r="I252" s="331">
        <v>0</v>
      </c>
      <c r="J252" s="328">
        <v>43</v>
      </c>
      <c r="K252" s="329">
        <v>1540</v>
      </c>
      <c r="L252" s="330">
        <v>0</v>
      </c>
      <c r="M252" s="331">
        <v>0</v>
      </c>
    </row>
    <row r="253" spans="1:13" s="21" customFormat="1" ht="18" customHeight="1">
      <c r="A253" s="206" t="s">
        <v>195</v>
      </c>
      <c r="B253" s="328">
        <v>6</v>
      </c>
      <c r="C253" s="329">
        <v>210</v>
      </c>
      <c r="D253" s="330">
        <v>6</v>
      </c>
      <c r="E253" s="331">
        <v>144</v>
      </c>
      <c r="F253" s="328">
        <v>0</v>
      </c>
      <c r="G253" s="329">
        <v>0</v>
      </c>
      <c r="H253" s="330">
        <v>1</v>
      </c>
      <c r="I253" s="331">
        <v>17</v>
      </c>
      <c r="J253" s="328">
        <v>5</v>
      </c>
      <c r="K253" s="329">
        <v>180</v>
      </c>
      <c r="L253" s="330">
        <v>0</v>
      </c>
      <c r="M253" s="331">
        <v>0</v>
      </c>
    </row>
    <row r="254" spans="1:13" s="21" customFormat="1" ht="18" customHeight="1">
      <c r="A254" s="206" t="s">
        <v>196</v>
      </c>
      <c r="B254" s="328">
        <v>6</v>
      </c>
      <c r="C254" s="329">
        <v>216</v>
      </c>
      <c r="D254" s="330">
        <v>3</v>
      </c>
      <c r="E254" s="331">
        <v>37.4</v>
      </c>
      <c r="F254" s="328">
        <v>0</v>
      </c>
      <c r="G254" s="329">
        <v>0</v>
      </c>
      <c r="H254" s="330">
        <v>1</v>
      </c>
      <c r="I254" s="331">
        <v>18</v>
      </c>
      <c r="J254" s="328">
        <v>6</v>
      </c>
      <c r="K254" s="329">
        <v>162</v>
      </c>
      <c r="L254" s="330">
        <v>0</v>
      </c>
      <c r="M254" s="331">
        <v>0</v>
      </c>
    </row>
    <row r="255" spans="1:13" s="222" customFormat="1" ht="30.75" customHeight="1" thickBot="1">
      <c r="A255" s="308" t="s">
        <v>404</v>
      </c>
      <c r="B255" s="332">
        <f aca="true" t="shared" si="25" ref="B255:M255">SUM(B247:B254)</f>
        <v>159</v>
      </c>
      <c r="C255" s="333">
        <f t="shared" si="25"/>
        <v>5623</v>
      </c>
      <c r="D255" s="334">
        <f t="shared" si="25"/>
        <v>18</v>
      </c>
      <c r="E255" s="335">
        <f t="shared" si="25"/>
        <v>369.4</v>
      </c>
      <c r="F255" s="332">
        <f t="shared" si="25"/>
        <v>13</v>
      </c>
      <c r="G255" s="333">
        <f t="shared" si="25"/>
        <v>395</v>
      </c>
      <c r="H255" s="334">
        <f t="shared" si="25"/>
        <v>3</v>
      </c>
      <c r="I255" s="335">
        <f t="shared" si="25"/>
        <v>59</v>
      </c>
      <c r="J255" s="332">
        <f t="shared" si="25"/>
        <v>86</v>
      </c>
      <c r="K255" s="333">
        <f t="shared" si="25"/>
        <v>3002</v>
      </c>
      <c r="L255" s="334">
        <f t="shared" si="25"/>
        <v>5</v>
      </c>
      <c r="M255" s="335">
        <f t="shared" si="25"/>
        <v>90</v>
      </c>
    </row>
    <row r="257" s="54" customFormat="1" ht="12.75">
      <c r="A257" s="211" t="s">
        <v>354</v>
      </c>
    </row>
  </sheetData>
  <mergeCells count="66">
    <mergeCell ref="A211:A212"/>
    <mergeCell ref="B211:E211"/>
    <mergeCell ref="F211:I211"/>
    <mergeCell ref="J211:M211"/>
    <mergeCell ref="A189:A190"/>
    <mergeCell ref="B189:E189"/>
    <mergeCell ref="F189:I189"/>
    <mergeCell ref="J189:M189"/>
    <mergeCell ref="L4:M4"/>
    <mergeCell ref="H17:H18"/>
    <mergeCell ref="B228:M228"/>
    <mergeCell ref="F4:G4"/>
    <mergeCell ref="B244:M244"/>
    <mergeCell ref="J48:M48"/>
    <mergeCell ref="B210:M210"/>
    <mergeCell ref="B99:M99"/>
    <mergeCell ref="B139:M139"/>
    <mergeCell ref="B188:M188"/>
    <mergeCell ref="F48:I48"/>
    <mergeCell ref="B48:E48"/>
    <mergeCell ref="F68:I68"/>
    <mergeCell ref="J68:M68"/>
    <mergeCell ref="A4:A5"/>
    <mergeCell ref="A17:A18"/>
    <mergeCell ref="F33:I33"/>
    <mergeCell ref="J33:M33"/>
    <mergeCell ref="B32:M32"/>
    <mergeCell ref="H4:I4"/>
    <mergeCell ref="J4:K4"/>
    <mergeCell ref="A33:A34"/>
    <mergeCell ref="B33:E33"/>
    <mergeCell ref="D4:E4"/>
    <mergeCell ref="A48:A49"/>
    <mergeCell ref="A68:A69"/>
    <mergeCell ref="B68:E68"/>
    <mergeCell ref="B1:M1"/>
    <mergeCell ref="B47:M47"/>
    <mergeCell ref="B67:M67"/>
    <mergeCell ref="B17:C17"/>
    <mergeCell ref="D17:E17"/>
    <mergeCell ref="F17:G17"/>
    <mergeCell ref="B4:C4"/>
    <mergeCell ref="A100:A101"/>
    <mergeCell ref="B100:E100"/>
    <mergeCell ref="F100:I100"/>
    <mergeCell ref="J100:M100"/>
    <mergeCell ref="A140:A141"/>
    <mergeCell ref="B140:E140"/>
    <mergeCell ref="F140:I140"/>
    <mergeCell ref="J140:M140"/>
    <mergeCell ref="A229:A230"/>
    <mergeCell ref="B229:E229"/>
    <mergeCell ref="F229:I229"/>
    <mergeCell ref="J229:M229"/>
    <mergeCell ref="A245:A246"/>
    <mergeCell ref="B245:E245"/>
    <mergeCell ref="F245:I245"/>
    <mergeCell ref="J245:M245"/>
    <mergeCell ref="A124:A125"/>
    <mergeCell ref="B124:E124"/>
    <mergeCell ref="F124:I124"/>
    <mergeCell ref="J124:M124"/>
    <mergeCell ref="A171:A172"/>
    <mergeCell ref="B171:E171"/>
    <mergeCell ref="F171:I171"/>
    <mergeCell ref="J171:M171"/>
  </mergeCells>
  <printOptions horizontalCentered="1"/>
  <pageMargins left="0" right="0" top="0.3937007874015748" bottom="0.3937007874015748" header="0.5118110236220472" footer="0.5118110236220472"/>
  <pageSetup orientation="landscape" pageOrder="overThenDown" paperSize="9" scale="80" r:id="rId1"/>
  <rowBreaks count="10" manualBreakCount="10">
    <brk id="31" max="255" man="1"/>
    <brk id="46" max="255" man="1"/>
    <brk id="66" max="255" man="1"/>
    <brk id="98" max="255" man="1"/>
    <brk id="123" max="255" man="1"/>
    <brk id="138" max="255" man="1"/>
    <brk id="187" max="255" man="1"/>
    <brk id="209" max="255" man="1"/>
    <brk id="227" max="255" man="1"/>
    <brk id="243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FI147"/>
  <sheetViews>
    <sheetView zoomScale="75" zoomScaleNormal="75" workbookViewId="0" topLeftCell="A1">
      <selection activeCell="A147" sqref="A1:M147"/>
    </sheetView>
  </sheetViews>
  <sheetFormatPr defaultColWidth="9.140625" defaultRowHeight="12.75"/>
  <cols>
    <col min="1" max="1" width="19.57421875" style="24" customWidth="1"/>
    <col min="2" max="2" width="8.57421875" style="24" customWidth="1"/>
    <col min="3" max="3" width="14.00390625" style="24" bestFit="1" customWidth="1"/>
    <col min="4" max="4" width="7.8515625" style="24" customWidth="1"/>
    <col min="5" max="5" width="12.421875" style="24" customWidth="1"/>
    <col min="6" max="6" width="7.57421875" style="24" customWidth="1"/>
    <col min="7" max="7" width="12.57421875" style="24" customWidth="1"/>
    <col min="8" max="8" width="11.28125" style="24" customWidth="1"/>
    <col min="9" max="9" width="12.28125" style="24" customWidth="1"/>
    <col min="10" max="10" width="7.421875" style="24" customWidth="1"/>
    <col min="11" max="11" width="12.7109375" style="24" customWidth="1"/>
    <col min="12" max="12" width="7.57421875" style="24" customWidth="1"/>
    <col min="13" max="13" width="13.28125" style="24" customWidth="1"/>
    <col min="20" max="20" width="11.140625" style="24" customWidth="1"/>
    <col min="21" max="21" width="11.8515625" style="24" customWidth="1"/>
    <col min="22" max="16384" width="9.140625" style="24" customWidth="1"/>
  </cols>
  <sheetData>
    <row r="1" spans="1:13" ht="57" customHeight="1">
      <c r="A1" s="23" t="s">
        <v>357</v>
      </c>
      <c r="B1" s="510" t="s">
        <v>222</v>
      </c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2"/>
    </row>
    <row r="2" ht="13.5" thickBot="1"/>
    <row r="3" spans="1:13" s="7" customFormat="1" ht="58.5" customHeight="1">
      <c r="A3" s="497" t="s">
        <v>26</v>
      </c>
      <c r="B3" s="495" t="s">
        <v>413</v>
      </c>
      <c r="C3" s="496"/>
      <c r="D3" s="496" t="s">
        <v>414</v>
      </c>
      <c r="E3" s="503"/>
      <c r="F3" s="495" t="s">
        <v>415</v>
      </c>
      <c r="G3" s="496"/>
      <c r="H3" s="496" t="s">
        <v>416</v>
      </c>
      <c r="I3" s="503"/>
      <c r="J3" s="495" t="s">
        <v>417</v>
      </c>
      <c r="K3" s="496"/>
      <c r="L3" s="496" t="s">
        <v>418</v>
      </c>
      <c r="M3" s="503"/>
    </row>
    <row r="4" spans="1:13" s="318" customFormat="1" ht="48.75" customHeight="1">
      <c r="A4" s="498"/>
      <c r="B4" s="25" t="s">
        <v>419</v>
      </c>
      <c r="C4" s="288" t="s">
        <v>420</v>
      </c>
      <c r="D4" s="27" t="s">
        <v>419</v>
      </c>
      <c r="E4" s="317" t="s">
        <v>420</v>
      </c>
      <c r="F4" s="25" t="s">
        <v>419</v>
      </c>
      <c r="G4" s="288" t="s">
        <v>420</v>
      </c>
      <c r="H4" s="27" t="s">
        <v>419</v>
      </c>
      <c r="I4" s="317" t="s">
        <v>420</v>
      </c>
      <c r="J4" s="25" t="s">
        <v>419</v>
      </c>
      <c r="K4" s="288" t="s">
        <v>420</v>
      </c>
      <c r="L4" s="27" t="s">
        <v>419</v>
      </c>
      <c r="M4" s="317" t="s">
        <v>420</v>
      </c>
    </row>
    <row r="5" spans="1:13" s="7" customFormat="1" ht="15" customHeight="1">
      <c r="A5" s="289" t="s">
        <v>27</v>
      </c>
      <c r="B5" s="319">
        <f aca="true" t="shared" si="0" ref="B5:M5">B37</f>
        <v>6</v>
      </c>
      <c r="C5" s="399">
        <f t="shared" si="0"/>
        <v>228</v>
      </c>
      <c r="D5" s="321">
        <f t="shared" si="0"/>
        <v>7</v>
      </c>
      <c r="E5" s="322">
        <f t="shared" si="0"/>
        <v>121</v>
      </c>
      <c r="F5" s="319">
        <f t="shared" si="0"/>
        <v>0</v>
      </c>
      <c r="G5" s="399">
        <f t="shared" si="0"/>
        <v>0</v>
      </c>
      <c r="H5" s="320">
        <f t="shared" si="0"/>
        <v>0</v>
      </c>
      <c r="I5" s="322">
        <f t="shared" si="0"/>
        <v>0</v>
      </c>
      <c r="J5" s="319">
        <f t="shared" si="0"/>
        <v>0</v>
      </c>
      <c r="K5" s="399">
        <f t="shared" si="0"/>
        <v>0</v>
      </c>
      <c r="L5" s="320">
        <f t="shared" si="0"/>
        <v>4</v>
      </c>
      <c r="M5" s="322">
        <f t="shared" si="0"/>
        <v>99</v>
      </c>
    </row>
    <row r="6" spans="1:13" s="7" customFormat="1" ht="15" customHeight="1">
      <c r="A6" s="289" t="s">
        <v>28</v>
      </c>
      <c r="B6" s="319">
        <f>B51</f>
        <v>49</v>
      </c>
      <c r="C6" s="399">
        <f aca="true" t="shared" si="1" ref="C6:M6">C51</f>
        <v>1757</v>
      </c>
      <c r="D6" s="321">
        <f t="shared" si="1"/>
        <v>7</v>
      </c>
      <c r="E6" s="322">
        <f t="shared" si="1"/>
        <v>179</v>
      </c>
      <c r="F6" s="319">
        <f t="shared" si="1"/>
        <v>1</v>
      </c>
      <c r="G6" s="399">
        <f t="shared" si="1"/>
        <v>20</v>
      </c>
      <c r="H6" s="320">
        <f t="shared" si="1"/>
        <v>1</v>
      </c>
      <c r="I6" s="322">
        <f t="shared" si="1"/>
        <v>19</v>
      </c>
      <c r="J6" s="319">
        <f t="shared" si="1"/>
        <v>23</v>
      </c>
      <c r="K6" s="399">
        <f t="shared" si="1"/>
        <v>818</v>
      </c>
      <c r="L6" s="320">
        <f t="shared" si="1"/>
        <v>2</v>
      </c>
      <c r="M6" s="322">
        <f t="shared" si="1"/>
        <v>43</v>
      </c>
    </row>
    <row r="7" spans="1:13" s="7" customFormat="1" ht="15" customHeight="1">
      <c r="A7" s="289" t="s">
        <v>29</v>
      </c>
      <c r="B7" s="319">
        <f>B63</f>
        <v>9</v>
      </c>
      <c r="C7" s="399">
        <f aca="true" t="shared" si="2" ref="C7:M7">C63</f>
        <v>188</v>
      </c>
      <c r="D7" s="321">
        <f t="shared" si="2"/>
        <v>18</v>
      </c>
      <c r="E7" s="322">
        <f t="shared" si="2"/>
        <v>460.5</v>
      </c>
      <c r="F7" s="319">
        <f t="shared" si="2"/>
        <v>0</v>
      </c>
      <c r="G7" s="399">
        <f t="shared" si="2"/>
        <v>0</v>
      </c>
      <c r="H7" s="320">
        <f t="shared" si="2"/>
        <v>1</v>
      </c>
      <c r="I7" s="322">
        <f t="shared" si="2"/>
        <v>15</v>
      </c>
      <c r="J7" s="319">
        <f t="shared" si="2"/>
        <v>6</v>
      </c>
      <c r="K7" s="399">
        <f t="shared" si="2"/>
        <v>148</v>
      </c>
      <c r="L7" s="320">
        <f t="shared" si="2"/>
        <v>7</v>
      </c>
      <c r="M7" s="322">
        <f t="shared" si="2"/>
        <v>143.5</v>
      </c>
    </row>
    <row r="8" spans="1:13" s="7" customFormat="1" ht="15" customHeight="1">
      <c r="A8" s="289" t="s">
        <v>30</v>
      </c>
      <c r="B8" s="319">
        <f>B76</f>
        <v>43</v>
      </c>
      <c r="C8" s="399">
        <f aca="true" t="shared" si="3" ref="C8:M8">C76</f>
        <v>1472</v>
      </c>
      <c r="D8" s="321">
        <f t="shared" si="3"/>
        <v>16</v>
      </c>
      <c r="E8" s="322">
        <f t="shared" si="3"/>
        <v>340</v>
      </c>
      <c r="F8" s="319">
        <f t="shared" si="3"/>
        <v>0</v>
      </c>
      <c r="G8" s="399">
        <f t="shared" si="3"/>
        <v>0</v>
      </c>
      <c r="H8" s="320">
        <f t="shared" si="3"/>
        <v>1</v>
      </c>
      <c r="I8" s="322">
        <f t="shared" si="3"/>
        <v>25</v>
      </c>
      <c r="J8" s="319">
        <f t="shared" si="3"/>
        <v>2</v>
      </c>
      <c r="K8" s="399">
        <f t="shared" si="3"/>
        <v>61</v>
      </c>
      <c r="L8" s="320">
        <f t="shared" si="3"/>
        <v>23</v>
      </c>
      <c r="M8" s="322">
        <f t="shared" si="3"/>
        <v>467</v>
      </c>
    </row>
    <row r="9" spans="1:13" s="7" customFormat="1" ht="15" customHeight="1">
      <c r="A9" s="289" t="s">
        <v>31</v>
      </c>
      <c r="B9" s="319">
        <f>B98</f>
        <v>53</v>
      </c>
      <c r="C9" s="399">
        <f aca="true" t="shared" si="4" ref="C9:M9">C98</f>
        <v>1871</v>
      </c>
      <c r="D9" s="321">
        <f t="shared" si="4"/>
        <v>38</v>
      </c>
      <c r="E9" s="322">
        <f t="shared" si="4"/>
        <v>1056</v>
      </c>
      <c r="F9" s="319">
        <f t="shared" si="4"/>
        <v>1</v>
      </c>
      <c r="G9" s="399">
        <f t="shared" si="4"/>
        <v>20</v>
      </c>
      <c r="H9" s="320">
        <f t="shared" si="4"/>
        <v>0</v>
      </c>
      <c r="I9" s="322">
        <f t="shared" si="4"/>
        <v>0</v>
      </c>
      <c r="J9" s="319">
        <f t="shared" si="4"/>
        <v>24</v>
      </c>
      <c r="K9" s="399">
        <f t="shared" si="4"/>
        <v>860.25</v>
      </c>
      <c r="L9" s="320">
        <f t="shared" si="4"/>
        <v>26</v>
      </c>
      <c r="M9" s="322">
        <f t="shared" si="4"/>
        <v>706.75</v>
      </c>
    </row>
    <row r="10" spans="1:13" s="7" customFormat="1" ht="15" customHeight="1">
      <c r="A10" s="289" t="s">
        <v>32</v>
      </c>
      <c r="B10" s="319">
        <f>B109</f>
        <v>14</v>
      </c>
      <c r="C10" s="399">
        <f aca="true" t="shared" si="5" ref="C10:M10">C109</f>
        <v>505</v>
      </c>
      <c r="D10" s="321">
        <f t="shared" si="5"/>
        <v>7</v>
      </c>
      <c r="E10" s="322">
        <f t="shared" si="5"/>
        <v>220.5</v>
      </c>
      <c r="F10" s="319">
        <f t="shared" si="5"/>
        <v>0</v>
      </c>
      <c r="G10" s="399">
        <f t="shared" si="5"/>
        <v>0</v>
      </c>
      <c r="H10" s="320">
        <f t="shared" si="5"/>
        <v>1</v>
      </c>
      <c r="I10" s="322">
        <f t="shared" si="5"/>
        <v>35</v>
      </c>
      <c r="J10" s="319">
        <f t="shared" si="5"/>
        <v>0</v>
      </c>
      <c r="K10" s="399">
        <f t="shared" si="5"/>
        <v>0</v>
      </c>
      <c r="L10" s="320">
        <f t="shared" si="5"/>
        <v>7</v>
      </c>
      <c r="M10" s="322">
        <f t="shared" si="5"/>
        <v>201.5</v>
      </c>
    </row>
    <row r="11" spans="1:13" s="7" customFormat="1" ht="15" customHeight="1">
      <c r="A11" s="289" t="s">
        <v>33</v>
      </c>
      <c r="B11" s="319">
        <f>B122</f>
        <v>80</v>
      </c>
      <c r="C11" s="399">
        <f aca="true" t="shared" si="6" ref="C11:M11">C122</f>
        <v>2838</v>
      </c>
      <c r="D11" s="321">
        <f t="shared" si="6"/>
        <v>1</v>
      </c>
      <c r="E11" s="322">
        <f t="shared" si="6"/>
        <v>15</v>
      </c>
      <c r="F11" s="319">
        <f t="shared" si="6"/>
        <v>2</v>
      </c>
      <c r="G11" s="399">
        <f t="shared" si="6"/>
        <v>62</v>
      </c>
      <c r="H11" s="320">
        <f t="shared" si="6"/>
        <v>1</v>
      </c>
      <c r="I11" s="322">
        <f t="shared" si="6"/>
        <v>20</v>
      </c>
      <c r="J11" s="319">
        <f t="shared" si="6"/>
        <v>34</v>
      </c>
      <c r="K11" s="399">
        <f t="shared" si="6"/>
        <v>1165</v>
      </c>
      <c r="L11" s="320">
        <f t="shared" si="6"/>
        <v>3</v>
      </c>
      <c r="M11" s="322">
        <f t="shared" si="6"/>
        <v>63</v>
      </c>
    </row>
    <row r="12" spans="1:13" s="7" customFormat="1" ht="15" customHeight="1">
      <c r="A12" s="289" t="s">
        <v>34</v>
      </c>
      <c r="B12" s="319">
        <f>B137</f>
        <v>29</v>
      </c>
      <c r="C12" s="399">
        <f aca="true" t="shared" si="7" ref="C12:M12">C137</f>
        <v>1019.65</v>
      </c>
      <c r="D12" s="321">
        <f t="shared" si="7"/>
        <v>2</v>
      </c>
      <c r="E12" s="322">
        <f t="shared" si="7"/>
        <v>50</v>
      </c>
      <c r="F12" s="319">
        <f t="shared" si="7"/>
        <v>0</v>
      </c>
      <c r="G12" s="399">
        <f t="shared" si="7"/>
        <v>0</v>
      </c>
      <c r="H12" s="320">
        <f t="shared" si="7"/>
        <v>0</v>
      </c>
      <c r="I12" s="322">
        <f t="shared" si="7"/>
        <v>0</v>
      </c>
      <c r="J12" s="319">
        <f t="shared" si="7"/>
        <v>13</v>
      </c>
      <c r="K12" s="399">
        <f t="shared" si="7"/>
        <v>438.3</v>
      </c>
      <c r="L12" s="320">
        <f t="shared" si="7"/>
        <v>2</v>
      </c>
      <c r="M12" s="322">
        <f t="shared" si="7"/>
        <v>72</v>
      </c>
    </row>
    <row r="13" spans="1:13" s="7" customFormat="1" ht="15" customHeight="1">
      <c r="A13" s="289" t="s">
        <v>35</v>
      </c>
      <c r="B13" s="319">
        <f>B147</f>
        <v>13</v>
      </c>
      <c r="C13" s="399">
        <f aca="true" t="shared" si="8" ref="C13:M13">C147</f>
        <v>400</v>
      </c>
      <c r="D13" s="321">
        <f t="shared" si="8"/>
        <v>3</v>
      </c>
      <c r="E13" s="322">
        <f t="shared" si="8"/>
        <v>81.5</v>
      </c>
      <c r="F13" s="319">
        <f t="shared" si="8"/>
        <v>0</v>
      </c>
      <c r="G13" s="399">
        <f t="shared" si="8"/>
        <v>0</v>
      </c>
      <c r="H13" s="320">
        <f t="shared" si="8"/>
        <v>0</v>
      </c>
      <c r="I13" s="322">
        <f t="shared" si="8"/>
        <v>0</v>
      </c>
      <c r="J13" s="319">
        <f t="shared" si="8"/>
        <v>8</v>
      </c>
      <c r="K13" s="399">
        <f t="shared" si="8"/>
        <v>205</v>
      </c>
      <c r="L13" s="320">
        <f t="shared" si="8"/>
        <v>2</v>
      </c>
      <c r="M13" s="322">
        <f t="shared" si="8"/>
        <v>49</v>
      </c>
    </row>
    <row r="14" spans="1:13" s="82" customFormat="1" ht="24.75" customHeight="1" thickBot="1">
      <c r="A14" s="19" t="s">
        <v>36</v>
      </c>
      <c r="B14" s="324">
        <f aca="true" t="shared" si="9" ref="B14:M14">SUM(B5:B13)</f>
        <v>296</v>
      </c>
      <c r="C14" s="400">
        <f t="shared" si="9"/>
        <v>10278.65</v>
      </c>
      <c r="D14" s="325">
        <f t="shared" si="9"/>
        <v>99</v>
      </c>
      <c r="E14" s="326">
        <f t="shared" si="9"/>
        <v>2523.5</v>
      </c>
      <c r="F14" s="324">
        <f t="shared" si="9"/>
        <v>4</v>
      </c>
      <c r="G14" s="400">
        <f t="shared" si="9"/>
        <v>102</v>
      </c>
      <c r="H14" s="325">
        <f t="shared" si="9"/>
        <v>5</v>
      </c>
      <c r="I14" s="398">
        <f t="shared" si="9"/>
        <v>114</v>
      </c>
      <c r="J14" s="324">
        <f t="shared" si="9"/>
        <v>110</v>
      </c>
      <c r="K14" s="400">
        <f t="shared" si="9"/>
        <v>3695.55</v>
      </c>
      <c r="L14" s="325">
        <f t="shared" si="9"/>
        <v>76</v>
      </c>
      <c r="M14" s="398">
        <f t="shared" si="9"/>
        <v>1844.75</v>
      </c>
    </row>
    <row r="15" s="31" customFormat="1" ht="12.75"/>
    <row r="16" spans="1:10" s="7" customFormat="1" ht="58.5" customHeight="1">
      <c r="A16" s="499" t="s">
        <v>26</v>
      </c>
      <c r="B16" s="494" t="s">
        <v>421</v>
      </c>
      <c r="C16" s="494"/>
      <c r="D16" s="494" t="s">
        <v>422</v>
      </c>
      <c r="E16" s="494"/>
      <c r="F16" s="494" t="s">
        <v>423</v>
      </c>
      <c r="G16" s="494"/>
      <c r="H16" s="505" t="s">
        <v>424</v>
      </c>
      <c r="J16" s="344"/>
    </row>
    <row r="17" spans="1:10" s="318" customFormat="1" ht="56.25" customHeight="1">
      <c r="A17" s="500"/>
      <c r="B17" s="27" t="s">
        <v>425</v>
      </c>
      <c r="C17" s="288" t="s">
        <v>420</v>
      </c>
      <c r="D17" s="27" t="s">
        <v>425</v>
      </c>
      <c r="E17" s="288" t="s">
        <v>420</v>
      </c>
      <c r="F17" s="27" t="s">
        <v>425</v>
      </c>
      <c r="G17" s="288" t="s">
        <v>420</v>
      </c>
      <c r="H17" s="506"/>
      <c r="I17" s="7"/>
      <c r="J17" s="7"/>
    </row>
    <row r="18" spans="1:11" s="7" customFormat="1" ht="15" customHeight="1">
      <c r="A18" s="203" t="s">
        <v>27</v>
      </c>
      <c r="B18" s="346">
        <f aca="true" t="shared" si="10" ref="B18:B26">B5+D5</f>
        <v>13</v>
      </c>
      <c r="C18" s="347">
        <f aca="true" t="shared" si="11" ref="C18:C26">C5+E5</f>
        <v>349</v>
      </c>
      <c r="D18" s="405">
        <f aca="true" t="shared" si="12" ref="D18:D26">F5+H5</f>
        <v>0</v>
      </c>
      <c r="E18" s="406">
        <f aca="true" t="shared" si="13" ref="E18:E26">G5+I5</f>
        <v>0</v>
      </c>
      <c r="F18" s="346">
        <f aca="true" t="shared" si="14" ref="F18:F26">J5+L5</f>
        <v>4</v>
      </c>
      <c r="G18" s="347">
        <f aca="true" t="shared" si="15" ref="G18:G26">K5+M5</f>
        <v>99</v>
      </c>
      <c r="H18" s="352">
        <f aca="true" t="shared" si="16" ref="H18:H27">B18+D18+F18</f>
        <v>17</v>
      </c>
      <c r="K18" s="357"/>
    </row>
    <row r="19" spans="1:8" s="7" customFormat="1" ht="15" customHeight="1">
      <c r="A19" s="293" t="s">
        <v>28</v>
      </c>
      <c r="B19" s="348">
        <f t="shared" si="10"/>
        <v>56</v>
      </c>
      <c r="C19" s="349">
        <f t="shared" si="11"/>
        <v>1936</v>
      </c>
      <c r="D19" s="348">
        <f t="shared" si="12"/>
        <v>2</v>
      </c>
      <c r="E19" s="349">
        <f t="shared" si="13"/>
        <v>39</v>
      </c>
      <c r="F19" s="348">
        <f t="shared" si="14"/>
        <v>25</v>
      </c>
      <c r="G19" s="349">
        <f t="shared" si="15"/>
        <v>861</v>
      </c>
      <c r="H19" s="353">
        <f t="shared" si="16"/>
        <v>83</v>
      </c>
    </row>
    <row r="20" spans="1:8" s="7" customFormat="1" ht="15" customHeight="1">
      <c r="A20" s="293" t="s">
        <v>29</v>
      </c>
      <c r="B20" s="348">
        <f t="shared" si="10"/>
        <v>27</v>
      </c>
      <c r="C20" s="349">
        <f t="shared" si="11"/>
        <v>648.5</v>
      </c>
      <c r="D20" s="348">
        <f t="shared" si="12"/>
        <v>1</v>
      </c>
      <c r="E20" s="349">
        <f t="shared" si="13"/>
        <v>15</v>
      </c>
      <c r="F20" s="348">
        <f t="shared" si="14"/>
        <v>13</v>
      </c>
      <c r="G20" s="349">
        <f t="shared" si="15"/>
        <v>291.5</v>
      </c>
      <c r="H20" s="353">
        <f t="shared" si="16"/>
        <v>41</v>
      </c>
    </row>
    <row r="21" spans="1:8" s="7" customFormat="1" ht="15" customHeight="1">
      <c r="A21" s="293" t="s">
        <v>30</v>
      </c>
      <c r="B21" s="348">
        <f t="shared" si="10"/>
        <v>59</v>
      </c>
      <c r="C21" s="349">
        <f t="shared" si="11"/>
        <v>1812</v>
      </c>
      <c r="D21" s="348">
        <f t="shared" si="12"/>
        <v>1</v>
      </c>
      <c r="E21" s="349">
        <f t="shared" si="13"/>
        <v>25</v>
      </c>
      <c r="F21" s="348">
        <f t="shared" si="14"/>
        <v>25</v>
      </c>
      <c r="G21" s="349">
        <f t="shared" si="15"/>
        <v>528</v>
      </c>
      <c r="H21" s="353">
        <f t="shared" si="16"/>
        <v>85</v>
      </c>
    </row>
    <row r="22" spans="1:8" s="7" customFormat="1" ht="15" customHeight="1">
      <c r="A22" s="293" t="s">
        <v>31</v>
      </c>
      <c r="B22" s="348">
        <f t="shared" si="10"/>
        <v>91</v>
      </c>
      <c r="C22" s="349">
        <f t="shared" si="11"/>
        <v>2927</v>
      </c>
      <c r="D22" s="348">
        <f t="shared" si="12"/>
        <v>1</v>
      </c>
      <c r="E22" s="349">
        <f t="shared" si="13"/>
        <v>20</v>
      </c>
      <c r="F22" s="348">
        <f t="shared" si="14"/>
        <v>50</v>
      </c>
      <c r="G22" s="349">
        <f t="shared" si="15"/>
        <v>1567</v>
      </c>
      <c r="H22" s="353">
        <f t="shared" si="16"/>
        <v>142</v>
      </c>
    </row>
    <row r="23" spans="1:8" s="7" customFormat="1" ht="15" customHeight="1">
      <c r="A23" s="293" t="s">
        <v>32</v>
      </c>
      <c r="B23" s="348">
        <f t="shared" si="10"/>
        <v>21</v>
      </c>
      <c r="C23" s="349">
        <f t="shared" si="11"/>
        <v>725.5</v>
      </c>
      <c r="D23" s="348">
        <f t="shared" si="12"/>
        <v>1</v>
      </c>
      <c r="E23" s="349">
        <f t="shared" si="13"/>
        <v>35</v>
      </c>
      <c r="F23" s="348">
        <f t="shared" si="14"/>
        <v>7</v>
      </c>
      <c r="G23" s="349">
        <f t="shared" si="15"/>
        <v>201.5</v>
      </c>
      <c r="H23" s="353">
        <f t="shared" si="16"/>
        <v>29</v>
      </c>
    </row>
    <row r="24" spans="1:8" s="7" customFormat="1" ht="15" customHeight="1">
      <c r="A24" s="293" t="s">
        <v>33</v>
      </c>
      <c r="B24" s="348">
        <f t="shared" si="10"/>
        <v>81</v>
      </c>
      <c r="C24" s="349">
        <f t="shared" si="11"/>
        <v>2853</v>
      </c>
      <c r="D24" s="348">
        <f t="shared" si="12"/>
        <v>3</v>
      </c>
      <c r="E24" s="349">
        <f t="shared" si="13"/>
        <v>82</v>
      </c>
      <c r="F24" s="348">
        <f t="shared" si="14"/>
        <v>37</v>
      </c>
      <c r="G24" s="349">
        <f t="shared" si="15"/>
        <v>1228</v>
      </c>
      <c r="H24" s="353">
        <f t="shared" si="16"/>
        <v>121</v>
      </c>
    </row>
    <row r="25" spans="1:8" s="7" customFormat="1" ht="15" customHeight="1">
      <c r="A25" s="293" t="s">
        <v>34</v>
      </c>
      <c r="B25" s="348">
        <f t="shared" si="10"/>
        <v>31</v>
      </c>
      <c r="C25" s="349">
        <f t="shared" si="11"/>
        <v>1069.65</v>
      </c>
      <c r="D25" s="401">
        <f t="shared" si="12"/>
        <v>0</v>
      </c>
      <c r="E25" s="402">
        <f t="shared" si="13"/>
        <v>0</v>
      </c>
      <c r="F25" s="348">
        <f t="shared" si="14"/>
        <v>15</v>
      </c>
      <c r="G25" s="349">
        <f t="shared" si="15"/>
        <v>510.3</v>
      </c>
      <c r="H25" s="353">
        <f t="shared" si="16"/>
        <v>46</v>
      </c>
    </row>
    <row r="26" spans="1:8" s="7" customFormat="1" ht="15" customHeight="1">
      <c r="A26" s="345" t="s">
        <v>35</v>
      </c>
      <c r="B26" s="350">
        <f t="shared" si="10"/>
        <v>16</v>
      </c>
      <c r="C26" s="351">
        <f t="shared" si="11"/>
        <v>481.5</v>
      </c>
      <c r="D26" s="403">
        <f t="shared" si="12"/>
        <v>0</v>
      </c>
      <c r="E26" s="404">
        <f t="shared" si="13"/>
        <v>0</v>
      </c>
      <c r="F26" s="350">
        <f t="shared" si="14"/>
        <v>10</v>
      </c>
      <c r="G26" s="351">
        <f t="shared" si="15"/>
        <v>254</v>
      </c>
      <c r="H26" s="354">
        <f t="shared" si="16"/>
        <v>26</v>
      </c>
    </row>
    <row r="27" spans="1:8" s="82" customFormat="1" ht="24" customHeight="1">
      <c r="A27" s="19" t="s">
        <v>36</v>
      </c>
      <c r="B27" s="355">
        <f aca="true" t="shared" si="17" ref="B27:G27">SUM(B18:B26)</f>
        <v>395</v>
      </c>
      <c r="C27" s="356">
        <f t="shared" si="17"/>
        <v>12802.15</v>
      </c>
      <c r="D27" s="355">
        <f t="shared" si="17"/>
        <v>9</v>
      </c>
      <c r="E27" s="356">
        <f t="shared" si="17"/>
        <v>216</v>
      </c>
      <c r="F27" s="355">
        <f t="shared" si="17"/>
        <v>186</v>
      </c>
      <c r="G27" s="356">
        <f t="shared" si="17"/>
        <v>5540.3</v>
      </c>
      <c r="H27" s="81">
        <f t="shared" si="16"/>
        <v>590</v>
      </c>
    </row>
    <row r="29" spans="1:13" s="2" customFormat="1" ht="12.75">
      <c r="A29" s="373" t="s">
        <v>356</v>
      </c>
      <c r="B29" s="7"/>
      <c r="C29" s="7"/>
      <c r="D29" s="7"/>
      <c r="L29" s="13"/>
      <c r="M29" s="13"/>
    </row>
    <row r="30" spans="1:13" s="2" customFormat="1" ht="13.5" customHeight="1">
      <c r="A30" s="10"/>
      <c r="L30" s="13"/>
      <c r="M30" s="13"/>
    </row>
    <row r="31" spans="1:13" s="21" customFormat="1" ht="57" customHeight="1" thickBot="1">
      <c r="A31" s="107" t="s">
        <v>357</v>
      </c>
      <c r="B31" s="507" t="s">
        <v>223</v>
      </c>
      <c r="C31" s="508"/>
      <c r="D31" s="508"/>
      <c r="E31" s="508"/>
      <c r="F31" s="508"/>
      <c r="G31" s="508"/>
      <c r="H31" s="508"/>
      <c r="I31" s="508"/>
      <c r="J31" s="508"/>
      <c r="K31" s="508"/>
      <c r="L31" s="508"/>
      <c r="M31" s="509"/>
    </row>
    <row r="32" spans="1:13" s="309" customFormat="1" ht="57" customHeight="1">
      <c r="A32" s="482" t="s">
        <v>427</v>
      </c>
      <c r="B32" s="484" t="s">
        <v>541</v>
      </c>
      <c r="C32" s="485"/>
      <c r="D32" s="485"/>
      <c r="E32" s="486"/>
      <c r="F32" s="484" t="s">
        <v>542</v>
      </c>
      <c r="G32" s="485"/>
      <c r="H32" s="485"/>
      <c r="I32" s="486"/>
      <c r="J32" s="484" t="s">
        <v>543</v>
      </c>
      <c r="K32" s="485"/>
      <c r="L32" s="485"/>
      <c r="M32" s="486"/>
    </row>
    <row r="33" spans="1:13" s="378" customFormat="1" ht="57" customHeight="1">
      <c r="A33" s="483"/>
      <c r="B33" s="300" t="s">
        <v>544</v>
      </c>
      <c r="C33" s="234" t="s">
        <v>420</v>
      </c>
      <c r="D33" s="301" t="s">
        <v>545</v>
      </c>
      <c r="E33" s="327" t="s">
        <v>420</v>
      </c>
      <c r="F33" s="300" t="s">
        <v>544</v>
      </c>
      <c r="G33" s="234" t="s">
        <v>420</v>
      </c>
      <c r="H33" s="301" t="s">
        <v>545</v>
      </c>
      <c r="I33" s="327" t="s">
        <v>420</v>
      </c>
      <c r="J33" s="302" t="s">
        <v>546</v>
      </c>
      <c r="K33" s="234" t="s">
        <v>420</v>
      </c>
      <c r="L33" s="303" t="s">
        <v>545</v>
      </c>
      <c r="M33" s="327" t="s">
        <v>420</v>
      </c>
    </row>
    <row r="34" spans="1:13" s="21" customFormat="1" ht="18" customHeight="1">
      <c r="A34" s="395" t="s">
        <v>27</v>
      </c>
      <c r="B34" s="328">
        <v>0</v>
      </c>
      <c r="C34" s="329">
        <v>0</v>
      </c>
      <c r="D34" s="330">
        <v>3</v>
      </c>
      <c r="E34" s="331">
        <v>66</v>
      </c>
      <c r="F34" s="328">
        <v>0</v>
      </c>
      <c r="G34" s="329">
        <v>0</v>
      </c>
      <c r="H34" s="330">
        <v>0</v>
      </c>
      <c r="I34" s="331">
        <v>0</v>
      </c>
      <c r="J34" s="328">
        <v>0</v>
      </c>
      <c r="K34" s="329">
        <v>0</v>
      </c>
      <c r="L34" s="330">
        <v>1</v>
      </c>
      <c r="M34" s="331">
        <v>34</v>
      </c>
    </row>
    <row r="35" spans="1:13" s="21" customFormat="1" ht="18" customHeight="1">
      <c r="A35" s="395" t="s">
        <v>436</v>
      </c>
      <c r="B35" s="328">
        <v>6</v>
      </c>
      <c r="C35" s="329">
        <v>228</v>
      </c>
      <c r="D35" s="330">
        <v>0</v>
      </c>
      <c r="E35" s="331">
        <v>0</v>
      </c>
      <c r="F35" s="328">
        <v>0</v>
      </c>
      <c r="G35" s="329">
        <v>0</v>
      </c>
      <c r="H35" s="330">
        <v>0</v>
      </c>
      <c r="I35" s="331">
        <v>0</v>
      </c>
      <c r="J35" s="328">
        <v>0</v>
      </c>
      <c r="K35" s="329">
        <v>0</v>
      </c>
      <c r="L35" s="330">
        <v>3</v>
      </c>
      <c r="M35" s="331">
        <v>65</v>
      </c>
    </row>
    <row r="36" spans="1:13" s="21" customFormat="1" ht="18" customHeight="1">
      <c r="A36" s="395" t="s">
        <v>439</v>
      </c>
      <c r="B36" s="328">
        <v>0</v>
      </c>
      <c r="C36" s="329">
        <v>0</v>
      </c>
      <c r="D36" s="330">
        <v>4</v>
      </c>
      <c r="E36" s="331">
        <v>55</v>
      </c>
      <c r="F36" s="328">
        <v>0</v>
      </c>
      <c r="G36" s="329">
        <v>0</v>
      </c>
      <c r="H36" s="330">
        <v>0</v>
      </c>
      <c r="I36" s="331">
        <v>0</v>
      </c>
      <c r="J36" s="328">
        <v>0</v>
      </c>
      <c r="K36" s="329">
        <v>0</v>
      </c>
      <c r="L36" s="330">
        <v>0</v>
      </c>
      <c r="M36" s="331">
        <v>0</v>
      </c>
    </row>
    <row r="37" spans="1:13" s="380" customFormat="1" ht="24.75" customHeight="1" thickBot="1">
      <c r="A37" s="310" t="s">
        <v>441</v>
      </c>
      <c r="B37" s="381">
        <f aca="true" t="shared" si="18" ref="B37:M37">SUM(B34:B36)</f>
        <v>6</v>
      </c>
      <c r="C37" s="382">
        <f t="shared" si="18"/>
        <v>228</v>
      </c>
      <c r="D37" s="383">
        <f t="shared" si="18"/>
        <v>7</v>
      </c>
      <c r="E37" s="384">
        <f t="shared" si="18"/>
        <v>121</v>
      </c>
      <c r="F37" s="381">
        <f t="shared" si="18"/>
        <v>0</v>
      </c>
      <c r="G37" s="383">
        <f t="shared" si="18"/>
        <v>0</v>
      </c>
      <c r="H37" s="383">
        <f t="shared" si="18"/>
        <v>0</v>
      </c>
      <c r="I37" s="385">
        <f t="shared" si="18"/>
        <v>0</v>
      </c>
      <c r="J37" s="381">
        <f t="shared" si="18"/>
        <v>0</v>
      </c>
      <c r="K37" s="383">
        <f t="shared" si="18"/>
        <v>0</v>
      </c>
      <c r="L37" s="383">
        <f t="shared" si="18"/>
        <v>4</v>
      </c>
      <c r="M37" s="384">
        <f t="shared" si="18"/>
        <v>99</v>
      </c>
    </row>
    <row r="38" s="214" customFormat="1" ht="12.75">
      <c r="M38" s="108"/>
    </row>
    <row r="39" spans="2:155" s="46" customFormat="1" ht="12.75">
      <c r="B39" s="47"/>
      <c r="C39" s="48"/>
      <c r="D39" s="47"/>
      <c r="E39" s="48"/>
      <c r="F39" s="47"/>
      <c r="G39" s="48"/>
      <c r="H39" s="47"/>
      <c r="I39" s="48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214"/>
      <c r="DU39" s="214"/>
      <c r="DV39" s="214"/>
      <c r="DW39" s="214"/>
      <c r="DX39" s="214"/>
      <c r="DY39" s="214"/>
      <c r="DZ39" s="214"/>
      <c r="EA39" s="214"/>
      <c r="EB39" s="214"/>
      <c r="EC39" s="214"/>
      <c r="ED39" s="214"/>
      <c r="EE39" s="214"/>
      <c r="EF39" s="214"/>
      <c r="EG39" s="214"/>
      <c r="EH39" s="214"/>
      <c r="EI39" s="214"/>
      <c r="EJ39" s="214"/>
      <c r="EK39" s="214"/>
      <c r="EL39" s="214"/>
      <c r="EM39" s="214"/>
      <c r="EN39" s="214"/>
      <c r="EO39" s="214"/>
      <c r="EP39" s="214"/>
      <c r="EQ39" s="214"/>
      <c r="ER39" s="214"/>
      <c r="ES39" s="214"/>
      <c r="ET39" s="214"/>
      <c r="EU39" s="214"/>
      <c r="EV39" s="214"/>
      <c r="EW39" s="214"/>
      <c r="EX39" s="214"/>
      <c r="EY39" s="214"/>
    </row>
    <row r="40" spans="1:19" s="13" customFormat="1" ht="57" customHeight="1" thickBot="1">
      <c r="A40" s="107" t="s">
        <v>357</v>
      </c>
      <c r="B40" s="492" t="s">
        <v>224</v>
      </c>
      <c r="C40" s="493"/>
      <c r="D40" s="493"/>
      <c r="E40" s="493"/>
      <c r="F40" s="493"/>
      <c r="G40" s="493"/>
      <c r="H40" s="493"/>
      <c r="I40" s="493"/>
      <c r="J40" s="493"/>
      <c r="K40" s="493"/>
      <c r="L40" s="493"/>
      <c r="M40" s="504"/>
      <c r="N40" s="131"/>
      <c r="O40" s="131"/>
      <c r="P40" s="131"/>
      <c r="Q40" s="131"/>
      <c r="R40" s="131"/>
      <c r="S40" s="131"/>
    </row>
    <row r="41" spans="1:13" s="309" customFormat="1" ht="57" customHeight="1">
      <c r="A41" s="482" t="s">
        <v>427</v>
      </c>
      <c r="B41" s="484" t="s">
        <v>541</v>
      </c>
      <c r="C41" s="485"/>
      <c r="D41" s="485"/>
      <c r="E41" s="486"/>
      <c r="F41" s="484" t="s">
        <v>542</v>
      </c>
      <c r="G41" s="485"/>
      <c r="H41" s="485"/>
      <c r="I41" s="486"/>
      <c r="J41" s="484" t="s">
        <v>543</v>
      </c>
      <c r="K41" s="485"/>
      <c r="L41" s="485"/>
      <c r="M41" s="486"/>
    </row>
    <row r="42" spans="1:13" s="378" customFormat="1" ht="57" customHeight="1">
      <c r="A42" s="483"/>
      <c r="B42" s="300" t="s">
        <v>544</v>
      </c>
      <c r="C42" s="234" t="s">
        <v>420</v>
      </c>
      <c r="D42" s="301" t="s">
        <v>545</v>
      </c>
      <c r="E42" s="327" t="s">
        <v>420</v>
      </c>
      <c r="F42" s="300" t="s">
        <v>544</v>
      </c>
      <c r="G42" s="234" t="s">
        <v>420</v>
      </c>
      <c r="H42" s="301" t="s">
        <v>545</v>
      </c>
      <c r="I42" s="327" t="s">
        <v>420</v>
      </c>
      <c r="J42" s="302" t="s">
        <v>546</v>
      </c>
      <c r="K42" s="234" t="s">
        <v>420</v>
      </c>
      <c r="L42" s="303" t="s">
        <v>545</v>
      </c>
      <c r="M42" s="327" t="s">
        <v>420</v>
      </c>
    </row>
    <row r="43" spans="1:13" s="21" customFormat="1" ht="18" customHeight="1">
      <c r="A43" s="206" t="s">
        <v>446</v>
      </c>
      <c r="B43" s="328">
        <v>5</v>
      </c>
      <c r="C43" s="329">
        <v>190</v>
      </c>
      <c r="D43" s="330">
        <v>0</v>
      </c>
      <c r="E43" s="331">
        <v>0</v>
      </c>
      <c r="F43" s="328">
        <v>0</v>
      </c>
      <c r="G43" s="329">
        <v>0</v>
      </c>
      <c r="H43" s="330">
        <v>0</v>
      </c>
      <c r="I43" s="331">
        <v>0</v>
      </c>
      <c r="J43" s="328">
        <v>2</v>
      </c>
      <c r="K43" s="329">
        <v>72</v>
      </c>
      <c r="L43" s="330">
        <v>0</v>
      </c>
      <c r="M43" s="331">
        <v>0</v>
      </c>
    </row>
    <row r="44" spans="1:13" s="21" customFormat="1" ht="18" customHeight="1">
      <c r="A44" s="206" t="s">
        <v>448</v>
      </c>
      <c r="B44" s="328">
        <v>2</v>
      </c>
      <c r="C44" s="329">
        <v>65</v>
      </c>
      <c r="D44" s="330">
        <v>1</v>
      </c>
      <c r="E44" s="331">
        <v>20</v>
      </c>
      <c r="F44" s="328">
        <v>0</v>
      </c>
      <c r="G44" s="329">
        <v>0</v>
      </c>
      <c r="H44" s="330">
        <v>0</v>
      </c>
      <c r="I44" s="331">
        <v>0</v>
      </c>
      <c r="J44" s="328">
        <v>1</v>
      </c>
      <c r="K44" s="329">
        <v>36</v>
      </c>
      <c r="L44" s="330">
        <v>0</v>
      </c>
      <c r="M44" s="331">
        <v>0</v>
      </c>
    </row>
    <row r="45" spans="1:13" s="21" customFormat="1" ht="18" customHeight="1">
      <c r="A45" s="206" t="s">
        <v>451</v>
      </c>
      <c r="B45" s="328">
        <v>3</v>
      </c>
      <c r="C45" s="329">
        <v>114</v>
      </c>
      <c r="D45" s="330">
        <v>0</v>
      </c>
      <c r="E45" s="331">
        <v>0</v>
      </c>
      <c r="F45" s="328">
        <v>0</v>
      </c>
      <c r="G45" s="329">
        <v>0</v>
      </c>
      <c r="H45" s="330">
        <v>0</v>
      </c>
      <c r="I45" s="331">
        <v>0</v>
      </c>
      <c r="J45" s="328">
        <v>1</v>
      </c>
      <c r="K45" s="329">
        <v>36</v>
      </c>
      <c r="L45" s="330">
        <v>0</v>
      </c>
      <c r="M45" s="331">
        <v>0</v>
      </c>
    </row>
    <row r="46" spans="1:13" s="21" customFormat="1" ht="18" customHeight="1">
      <c r="A46" s="206" t="s">
        <v>452</v>
      </c>
      <c r="B46" s="328">
        <v>1</v>
      </c>
      <c r="C46" s="329">
        <v>36</v>
      </c>
      <c r="D46" s="330">
        <v>0</v>
      </c>
      <c r="E46" s="331">
        <v>0</v>
      </c>
      <c r="F46" s="328">
        <v>0</v>
      </c>
      <c r="G46" s="329">
        <v>0</v>
      </c>
      <c r="H46" s="330">
        <v>0</v>
      </c>
      <c r="I46" s="331">
        <v>0</v>
      </c>
      <c r="J46" s="328">
        <v>0</v>
      </c>
      <c r="K46" s="329">
        <v>0</v>
      </c>
      <c r="L46" s="330">
        <v>1</v>
      </c>
      <c r="M46" s="331">
        <v>20</v>
      </c>
    </row>
    <row r="47" spans="1:13" s="21" customFormat="1" ht="18" customHeight="1">
      <c r="A47" s="206" t="s">
        <v>454</v>
      </c>
      <c r="B47" s="328">
        <v>5</v>
      </c>
      <c r="C47" s="329">
        <v>90</v>
      </c>
      <c r="D47" s="330">
        <v>1</v>
      </c>
      <c r="E47" s="331">
        <v>19</v>
      </c>
      <c r="F47" s="328">
        <v>0</v>
      </c>
      <c r="G47" s="329">
        <v>0</v>
      </c>
      <c r="H47" s="330">
        <v>1</v>
      </c>
      <c r="I47" s="331">
        <v>19</v>
      </c>
      <c r="J47" s="328">
        <v>2</v>
      </c>
      <c r="K47" s="329">
        <v>76</v>
      </c>
      <c r="L47" s="330">
        <v>0</v>
      </c>
      <c r="M47" s="331">
        <v>0</v>
      </c>
    </row>
    <row r="48" spans="1:13" s="21" customFormat="1" ht="18" customHeight="1">
      <c r="A48" s="206" t="s">
        <v>28</v>
      </c>
      <c r="B48" s="328">
        <v>25</v>
      </c>
      <c r="C48" s="329">
        <v>950</v>
      </c>
      <c r="D48" s="330">
        <v>5</v>
      </c>
      <c r="E48" s="331">
        <v>140</v>
      </c>
      <c r="F48" s="328">
        <v>0</v>
      </c>
      <c r="G48" s="329">
        <v>0</v>
      </c>
      <c r="H48" s="330">
        <v>0</v>
      </c>
      <c r="I48" s="331">
        <v>0</v>
      </c>
      <c r="J48" s="328">
        <v>13</v>
      </c>
      <c r="K48" s="329">
        <v>494</v>
      </c>
      <c r="L48" s="330">
        <v>1</v>
      </c>
      <c r="M48" s="331">
        <v>23</v>
      </c>
    </row>
    <row r="49" spans="1:13" s="21" customFormat="1" ht="18" customHeight="1">
      <c r="A49" s="206" t="s">
        <v>456</v>
      </c>
      <c r="B49" s="328">
        <v>2</v>
      </c>
      <c r="C49" s="329">
        <v>72</v>
      </c>
      <c r="D49" s="330">
        <v>0</v>
      </c>
      <c r="E49" s="331">
        <v>0</v>
      </c>
      <c r="F49" s="328">
        <v>0</v>
      </c>
      <c r="G49" s="329">
        <v>0</v>
      </c>
      <c r="H49" s="330">
        <v>0</v>
      </c>
      <c r="I49" s="331">
        <v>0</v>
      </c>
      <c r="J49" s="328">
        <v>1</v>
      </c>
      <c r="K49" s="329">
        <v>18</v>
      </c>
      <c r="L49" s="330">
        <v>0</v>
      </c>
      <c r="M49" s="331">
        <v>0</v>
      </c>
    </row>
    <row r="50" spans="1:13" s="21" customFormat="1" ht="18" customHeight="1">
      <c r="A50" s="206" t="s">
        <v>458</v>
      </c>
      <c r="B50" s="328">
        <v>6</v>
      </c>
      <c r="C50" s="329">
        <v>240</v>
      </c>
      <c r="D50" s="330">
        <v>0</v>
      </c>
      <c r="E50" s="331">
        <v>0</v>
      </c>
      <c r="F50" s="328">
        <v>1</v>
      </c>
      <c r="G50" s="329">
        <v>20</v>
      </c>
      <c r="H50" s="330">
        <v>0</v>
      </c>
      <c r="I50" s="331">
        <v>0</v>
      </c>
      <c r="J50" s="328">
        <v>3</v>
      </c>
      <c r="K50" s="329">
        <v>86</v>
      </c>
      <c r="L50" s="330">
        <v>0</v>
      </c>
      <c r="M50" s="331">
        <v>0</v>
      </c>
    </row>
    <row r="51" spans="1:13" s="380" customFormat="1" ht="24.75" customHeight="1" thickBot="1">
      <c r="A51" s="310" t="s">
        <v>51</v>
      </c>
      <c r="B51" s="381">
        <f aca="true" t="shared" si="19" ref="B51:M51">SUM(B43:B50)</f>
        <v>49</v>
      </c>
      <c r="C51" s="382">
        <f t="shared" si="19"/>
        <v>1757</v>
      </c>
      <c r="D51" s="383">
        <f t="shared" si="19"/>
        <v>7</v>
      </c>
      <c r="E51" s="384">
        <f t="shared" si="19"/>
        <v>179</v>
      </c>
      <c r="F51" s="381">
        <f t="shared" si="19"/>
        <v>1</v>
      </c>
      <c r="G51" s="382">
        <f t="shared" si="19"/>
        <v>20</v>
      </c>
      <c r="H51" s="383">
        <f t="shared" si="19"/>
        <v>1</v>
      </c>
      <c r="I51" s="384">
        <f t="shared" si="19"/>
        <v>19</v>
      </c>
      <c r="J51" s="381">
        <f t="shared" si="19"/>
        <v>23</v>
      </c>
      <c r="K51" s="382">
        <f t="shared" si="19"/>
        <v>818</v>
      </c>
      <c r="L51" s="383">
        <f t="shared" si="19"/>
        <v>2</v>
      </c>
      <c r="M51" s="384">
        <f t="shared" si="19"/>
        <v>43</v>
      </c>
    </row>
    <row r="52" spans="2:7" s="46" customFormat="1" ht="12.75">
      <c r="B52" s="47"/>
      <c r="C52" s="48"/>
      <c r="D52" s="47"/>
      <c r="E52" s="48"/>
      <c r="F52" s="47"/>
      <c r="G52" s="48"/>
    </row>
    <row r="53" spans="14:19" s="13" customFormat="1" ht="12.75">
      <c r="N53" s="131"/>
      <c r="O53" s="131"/>
      <c r="P53" s="131"/>
      <c r="Q53" s="131"/>
      <c r="R53" s="131"/>
      <c r="S53" s="131"/>
    </row>
    <row r="54" spans="1:19" s="13" customFormat="1" ht="57" customHeight="1" thickBot="1">
      <c r="A54" s="107" t="s">
        <v>357</v>
      </c>
      <c r="B54" s="492" t="s">
        <v>225</v>
      </c>
      <c r="C54" s="493"/>
      <c r="D54" s="493"/>
      <c r="E54" s="493"/>
      <c r="F54" s="493"/>
      <c r="G54" s="493"/>
      <c r="H54" s="493"/>
      <c r="I54" s="493"/>
      <c r="J54" s="493"/>
      <c r="K54" s="493"/>
      <c r="L54" s="493"/>
      <c r="M54" s="504"/>
      <c r="N54" s="131"/>
      <c r="O54" s="131"/>
      <c r="P54" s="131"/>
      <c r="Q54" s="131"/>
      <c r="R54" s="131"/>
      <c r="S54" s="131"/>
    </row>
    <row r="55" spans="1:13" s="309" customFormat="1" ht="57" customHeight="1">
      <c r="A55" s="482" t="s">
        <v>427</v>
      </c>
      <c r="B55" s="484" t="s">
        <v>541</v>
      </c>
      <c r="C55" s="485"/>
      <c r="D55" s="485"/>
      <c r="E55" s="486"/>
      <c r="F55" s="484" t="s">
        <v>542</v>
      </c>
      <c r="G55" s="485"/>
      <c r="H55" s="485"/>
      <c r="I55" s="486"/>
      <c r="J55" s="484" t="s">
        <v>543</v>
      </c>
      <c r="K55" s="485"/>
      <c r="L55" s="485"/>
      <c r="M55" s="486"/>
    </row>
    <row r="56" spans="1:13" s="378" customFormat="1" ht="57" customHeight="1">
      <c r="A56" s="483"/>
      <c r="B56" s="300" t="s">
        <v>544</v>
      </c>
      <c r="C56" s="234" t="s">
        <v>420</v>
      </c>
      <c r="D56" s="301" t="s">
        <v>545</v>
      </c>
      <c r="E56" s="327" t="s">
        <v>420</v>
      </c>
      <c r="F56" s="300" t="s">
        <v>544</v>
      </c>
      <c r="G56" s="234" t="s">
        <v>420</v>
      </c>
      <c r="H56" s="301" t="s">
        <v>545</v>
      </c>
      <c r="I56" s="327" t="s">
        <v>420</v>
      </c>
      <c r="J56" s="302" t="s">
        <v>546</v>
      </c>
      <c r="K56" s="234" t="s">
        <v>420</v>
      </c>
      <c r="L56" s="303" t="s">
        <v>545</v>
      </c>
      <c r="M56" s="327" t="s">
        <v>420</v>
      </c>
    </row>
    <row r="57" spans="1:13" s="21" customFormat="1" ht="18" customHeight="1">
      <c r="A57" s="206" t="s">
        <v>462</v>
      </c>
      <c r="B57" s="328">
        <v>0</v>
      </c>
      <c r="C57" s="329">
        <v>0</v>
      </c>
      <c r="D57" s="330">
        <v>3</v>
      </c>
      <c r="E57" s="331">
        <v>87</v>
      </c>
      <c r="F57" s="328">
        <v>0</v>
      </c>
      <c r="G57" s="329">
        <v>0</v>
      </c>
      <c r="H57" s="330">
        <v>0</v>
      </c>
      <c r="I57" s="331">
        <v>0</v>
      </c>
      <c r="J57" s="328">
        <v>2</v>
      </c>
      <c r="K57" s="329">
        <v>72</v>
      </c>
      <c r="L57" s="330">
        <v>1</v>
      </c>
      <c r="M57" s="331">
        <v>0</v>
      </c>
    </row>
    <row r="58" spans="1:13" s="21" customFormat="1" ht="18" customHeight="1">
      <c r="A58" s="206" t="s">
        <v>129</v>
      </c>
      <c r="B58" s="328">
        <v>0</v>
      </c>
      <c r="C58" s="329">
        <v>0</v>
      </c>
      <c r="D58" s="330">
        <v>9</v>
      </c>
      <c r="E58" s="331">
        <v>237.5</v>
      </c>
      <c r="F58" s="328">
        <v>0</v>
      </c>
      <c r="G58" s="329">
        <v>0</v>
      </c>
      <c r="H58" s="330">
        <v>1</v>
      </c>
      <c r="I58" s="331">
        <v>15</v>
      </c>
      <c r="J58" s="328">
        <v>0</v>
      </c>
      <c r="K58" s="329">
        <v>0</v>
      </c>
      <c r="L58" s="330">
        <v>3</v>
      </c>
      <c r="M58" s="331">
        <v>93.5</v>
      </c>
    </row>
    <row r="59" spans="1:13" s="21" customFormat="1" ht="18" customHeight="1">
      <c r="A59" s="206" t="s">
        <v>131</v>
      </c>
      <c r="B59" s="328">
        <v>0</v>
      </c>
      <c r="C59" s="329">
        <v>0</v>
      </c>
      <c r="D59" s="330">
        <v>2</v>
      </c>
      <c r="E59" s="331">
        <v>70</v>
      </c>
      <c r="F59" s="328">
        <v>0</v>
      </c>
      <c r="G59" s="329">
        <v>0</v>
      </c>
      <c r="H59" s="330">
        <v>0</v>
      </c>
      <c r="I59" s="331">
        <v>0</v>
      </c>
      <c r="J59" s="328">
        <v>0</v>
      </c>
      <c r="K59" s="329">
        <v>0</v>
      </c>
      <c r="L59" s="330">
        <v>1</v>
      </c>
      <c r="M59" s="331">
        <v>35</v>
      </c>
    </row>
    <row r="60" spans="1:13" s="21" customFormat="1" ht="18" customHeight="1">
      <c r="A60" s="206" t="s">
        <v>139</v>
      </c>
      <c r="B60" s="328">
        <v>4</v>
      </c>
      <c r="C60" s="396" t="s">
        <v>553</v>
      </c>
      <c r="D60" s="330">
        <v>1</v>
      </c>
      <c r="E60" s="397" t="s">
        <v>553</v>
      </c>
      <c r="F60" s="328">
        <v>0</v>
      </c>
      <c r="G60" s="329">
        <v>0</v>
      </c>
      <c r="H60" s="330">
        <v>0</v>
      </c>
      <c r="I60" s="331">
        <v>0</v>
      </c>
      <c r="J60" s="328">
        <v>2</v>
      </c>
      <c r="K60" s="329">
        <v>0</v>
      </c>
      <c r="L60" s="330">
        <v>0</v>
      </c>
      <c r="M60" s="331">
        <v>0</v>
      </c>
    </row>
    <row r="61" spans="1:13" s="21" customFormat="1" ht="18" customHeight="1">
      <c r="A61" s="206" t="s">
        <v>141</v>
      </c>
      <c r="B61" s="328">
        <v>3</v>
      </c>
      <c r="C61" s="329">
        <v>114</v>
      </c>
      <c r="D61" s="330">
        <v>2</v>
      </c>
      <c r="E61" s="331">
        <v>40</v>
      </c>
      <c r="F61" s="328">
        <v>0</v>
      </c>
      <c r="G61" s="329">
        <v>0</v>
      </c>
      <c r="H61" s="330">
        <v>0</v>
      </c>
      <c r="I61" s="331">
        <v>0</v>
      </c>
      <c r="J61" s="328">
        <v>2</v>
      </c>
      <c r="K61" s="329">
        <v>76</v>
      </c>
      <c r="L61" s="330">
        <v>0</v>
      </c>
      <c r="M61" s="331">
        <v>0</v>
      </c>
    </row>
    <row r="62" spans="1:13" s="21" customFormat="1" ht="18" customHeight="1">
      <c r="A62" s="206" t="s">
        <v>142</v>
      </c>
      <c r="B62" s="328">
        <v>2</v>
      </c>
      <c r="C62" s="329">
        <v>74</v>
      </c>
      <c r="D62" s="330">
        <v>1</v>
      </c>
      <c r="E62" s="331">
        <v>26</v>
      </c>
      <c r="F62" s="328">
        <v>0</v>
      </c>
      <c r="G62" s="329">
        <v>0</v>
      </c>
      <c r="H62" s="330">
        <v>0</v>
      </c>
      <c r="I62" s="331">
        <v>0</v>
      </c>
      <c r="J62" s="328">
        <v>0</v>
      </c>
      <c r="K62" s="329">
        <v>0</v>
      </c>
      <c r="L62" s="330">
        <v>2</v>
      </c>
      <c r="M62" s="331">
        <v>15</v>
      </c>
    </row>
    <row r="63" spans="1:13" s="380" customFormat="1" ht="36" customHeight="1" thickBot="1">
      <c r="A63" s="310" t="s">
        <v>467</v>
      </c>
      <c r="B63" s="381">
        <f aca="true" t="shared" si="20" ref="B63:M63">SUM(B57:B62)</f>
        <v>9</v>
      </c>
      <c r="C63" s="382">
        <f t="shared" si="20"/>
        <v>188</v>
      </c>
      <c r="D63" s="383">
        <f t="shared" si="20"/>
        <v>18</v>
      </c>
      <c r="E63" s="384">
        <f t="shared" si="20"/>
        <v>460.5</v>
      </c>
      <c r="F63" s="381">
        <f t="shared" si="20"/>
        <v>0</v>
      </c>
      <c r="G63" s="383">
        <f t="shared" si="20"/>
        <v>0</v>
      </c>
      <c r="H63" s="383">
        <f t="shared" si="20"/>
        <v>1</v>
      </c>
      <c r="I63" s="385">
        <f t="shared" si="20"/>
        <v>15</v>
      </c>
      <c r="J63" s="381">
        <f t="shared" si="20"/>
        <v>6</v>
      </c>
      <c r="K63" s="382">
        <f t="shared" si="20"/>
        <v>148</v>
      </c>
      <c r="L63" s="383">
        <f t="shared" si="20"/>
        <v>7</v>
      </c>
      <c r="M63" s="384">
        <f t="shared" si="20"/>
        <v>143.5</v>
      </c>
    </row>
    <row r="64" spans="1:19" s="13" customFormat="1" ht="57" customHeight="1" thickBot="1">
      <c r="A64" s="107" t="s">
        <v>357</v>
      </c>
      <c r="B64" s="492" t="s">
        <v>226</v>
      </c>
      <c r="C64" s="493"/>
      <c r="D64" s="493"/>
      <c r="E64" s="493"/>
      <c r="F64" s="493"/>
      <c r="G64" s="493"/>
      <c r="H64" s="493"/>
      <c r="I64" s="493"/>
      <c r="J64" s="493"/>
      <c r="K64" s="493"/>
      <c r="L64" s="493"/>
      <c r="M64" s="504"/>
      <c r="N64" s="131"/>
      <c r="O64" s="131"/>
      <c r="P64" s="131"/>
      <c r="Q64" s="131"/>
      <c r="R64" s="131"/>
      <c r="S64" s="131"/>
    </row>
    <row r="65" spans="1:13" s="309" customFormat="1" ht="57" customHeight="1">
      <c r="A65" s="482" t="s">
        <v>427</v>
      </c>
      <c r="B65" s="484" t="s">
        <v>541</v>
      </c>
      <c r="C65" s="485"/>
      <c r="D65" s="485"/>
      <c r="E65" s="486"/>
      <c r="F65" s="484" t="s">
        <v>542</v>
      </c>
      <c r="G65" s="485"/>
      <c r="H65" s="485"/>
      <c r="I65" s="486"/>
      <c r="J65" s="484" t="s">
        <v>543</v>
      </c>
      <c r="K65" s="485"/>
      <c r="L65" s="485"/>
      <c r="M65" s="486"/>
    </row>
    <row r="66" spans="1:13" s="378" customFormat="1" ht="57" customHeight="1">
      <c r="A66" s="483"/>
      <c r="B66" s="300" t="s">
        <v>544</v>
      </c>
      <c r="C66" s="234" t="s">
        <v>420</v>
      </c>
      <c r="D66" s="301" t="s">
        <v>545</v>
      </c>
      <c r="E66" s="327" t="s">
        <v>420</v>
      </c>
      <c r="F66" s="300" t="s">
        <v>544</v>
      </c>
      <c r="G66" s="234" t="s">
        <v>420</v>
      </c>
      <c r="H66" s="301" t="s">
        <v>545</v>
      </c>
      <c r="I66" s="327" t="s">
        <v>420</v>
      </c>
      <c r="J66" s="302" t="s">
        <v>546</v>
      </c>
      <c r="K66" s="234" t="s">
        <v>420</v>
      </c>
      <c r="L66" s="303" t="s">
        <v>545</v>
      </c>
      <c r="M66" s="327" t="s">
        <v>420</v>
      </c>
    </row>
    <row r="67" spans="1:13" s="21" customFormat="1" ht="18" customHeight="1">
      <c r="A67" s="206" t="s">
        <v>149</v>
      </c>
      <c r="B67" s="328">
        <v>4</v>
      </c>
      <c r="C67" s="329">
        <v>108</v>
      </c>
      <c r="D67" s="330">
        <v>1</v>
      </c>
      <c r="E67" s="331">
        <v>16</v>
      </c>
      <c r="F67" s="328">
        <v>0</v>
      </c>
      <c r="G67" s="329">
        <v>0</v>
      </c>
      <c r="H67" s="330">
        <v>0</v>
      </c>
      <c r="I67" s="331">
        <v>0</v>
      </c>
      <c r="J67" s="328">
        <v>0</v>
      </c>
      <c r="K67" s="329">
        <v>0</v>
      </c>
      <c r="L67" s="330">
        <v>1</v>
      </c>
      <c r="M67" s="331">
        <v>25</v>
      </c>
    </row>
    <row r="68" spans="1:13" s="21" customFormat="1" ht="18" customHeight="1">
      <c r="A68" s="206" t="s">
        <v>152</v>
      </c>
      <c r="B68" s="328">
        <v>3</v>
      </c>
      <c r="C68" s="329">
        <v>108</v>
      </c>
      <c r="D68" s="330">
        <v>0</v>
      </c>
      <c r="E68" s="331">
        <v>0</v>
      </c>
      <c r="F68" s="328">
        <v>0</v>
      </c>
      <c r="G68" s="329">
        <v>0</v>
      </c>
      <c r="H68" s="330">
        <v>0</v>
      </c>
      <c r="I68" s="331">
        <v>0</v>
      </c>
      <c r="J68" s="328">
        <v>1</v>
      </c>
      <c r="K68" s="329">
        <v>24</v>
      </c>
      <c r="L68" s="330">
        <v>0</v>
      </c>
      <c r="M68" s="331">
        <v>0</v>
      </c>
    </row>
    <row r="69" spans="1:13" s="21" customFormat="1" ht="18" customHeight="1">
      <c r="A69" s="206" t="s">
        <v>160</v>
      </c>
      <c r="B69" s="328">
        <v>12</v>
      </c>
      <c r="C69" s="329">
        <v>396</v>
      </c>
      <c r="D69" s="330">
        <v>4</v>
      </c>
      <c r="E69" s="331">
        <v>78</v>
      </c>
      <c r="F69" s="328">
        <v>0</v>
      </c>
      <c r="G69" s="329">
        <v>0</v>
      </c>
      <c r="H69" s="330">
        <v>0</v>
      </c>
      <c r="I69" s="331">
        <v>0</v>
      </c>
      <c r="J69" s="328">
        <v>0</v>
      </c>
      <c r="K69" s="329">
        <v>0</v>
      </c>
      <c r="L69" s="330">
        <v>5</v>
      </c>
      <c r="M69" s="331">
        <v>104.5</v>
      </c>
    </row>
    <row r="70" spans="1:13" s="21" customFormat="1" ht="18" customHeight="1">
      <c r="A70" s="206" t="s">
        <v>163</v>
      </c>
      <c r="B70" s="328">
        <v>2</v>
      </c>
      <c r="C70" s="329">
        <v>68</v>
      </c>
      <c r="D70" s="330">
        <v>0</v>
      </c>
      <c r="E70" s="331">
        <v>0</v>
      </c>
      <c r="F70" s="328">
        <v>0</v>
      </c>
      <c r="G70" s="329">
        <v>0</v>
      </c>
      <c r="H70" s="330">
        <v>0</v>
      </c>
      <c r="I70" s="331">
        <v>0</v>
      </c>
      <c r="J70" s="328">
        <v>0</v>
      </c>
      <c r="K70" s="329">
        <v>0</v>
      </c>
      <c r="L70" s="330">
        <v>2</v>
      </c>
      <c r="M70" s="331">
        <v>47.5</v>
      </c>
    </row>
    <row r="71" spans="1:13" s="21" customFormat="1" ht="18" customHeight="1">
      <c r="A71" s="206" t="s">
        <v>166</v>
      </c>
      <c r="B71" s="328">
        <v>9</v>
      </c>
      <c r="C71" s="329">
        <v>324</v>
      </c>
      <c r="D71" s="330">
        <v>2</v>
      </c>
      <c r="E71" s="331">
        <v>15</v>
      </c>
      <c r="F71" s="328">
        <v>0</v>
      </c>
      <c r="G71" s="329">
        <v>0</v>
      </c>
      <c r="H71" s="330">
        <v>1</v>
      </c>
      <c r="I71" s="331">
        <v>25</v>
      </c>
      <c r="J71" s="328">
        <v>0</v>
      </c>
      <c r="K71" s="329">
        <v>0</v>
      </c>
      <c r="L71" s="330">
        <v>4</v>
      </c>
      <c r="M71" s="331">
        <v>92.5</v>
      </c>
    </row>
    <row r="72" spans="1:13" s="21" customFormat="1" ht="18" customHeight="1">
      <c r="A72" s="206" t="s">
        <v>30</v>
      </c>
      <c r="B72" s="328">
        <v>4</v>
      </c>
      <c r="C72" s="329">
        <v>144</v>
      </c>
      <c r="D72" s="330">
        <v>2</v>
      </c>
      <c r="E72" s="331">
        <v>50</v>
      </c>
      <c r="F72" s="328">
        <v>0</v>
      </c>
      <c r="G72" s="329">
        <v>0</v>
      </c>
      <c r="H72" s="330">
        <v>0</v>
      </c>
      <c r="I72" s="331">
        <v>0</v>
      </c>
      <c r="J72" s="328">
        <v>0</v>
      </c>
      <c r="K72" s="329">
        <v>0</v>
      </c>
      <c r="L72" s="330">
        <v>3</v>
      </c>
      <c r="M72" s="331">
        <v>65</v>
      </c>
    </row>
    <row r="73" spans="1:13" s="21" customFormat="1" ht="18" customHeight="1">
      <c r="A73" s="206" t="s">
        <v>167</v>
      </c>
      <c r="B73" s="328">
        <v>0</v>
      </c>
      <c r="C73" s="329">
        <v>0</v>
      </c>
      <c r="D73" s="330">
        <v>2</v>
      </c>
      <c r="E73" s="331">
        <v>58</v>
      </c>
      <c r="F73" s="328">
        <v>0</v>
      </c>
      <c r="G73" s="329">
        <v>0</v>
      </c>
      <c r="H73" s="330">
        <v>0</v>
      </c>
      <c r="I73" s="331">
        <v>0</v>
      </c>
      <c r="J73" s="328">
        <v>0</v>
      </c>
      <c r="K73" s="329">
        <v>0</v>
      </c>
      <c r="L73" s="330">
        <v>1</v>
      </c>
      <c r="M73" s="331">
        <v>17.5</v>
      </c>
    </row>
    <row r="74" spans="1:13" s="21" customFormat="1" ht="18" customHeight="1">
      <c r="A74" s="206" t="s">
        <v>169</v>
      </c>
      <c r="B74" s="328">
        <v>2</v>
      </c>
      <c r="C74" s="329">
        <v>72</v>
      </c>
      <c r="D74" s="330">
        <v>2</v>
      </c>
      <c r="E74" s="331">
        <v>56</v>
      </c>
      <c r="F74" s="328">
        <v>0</v>
      </c>
      <c r="G74" s="329">
        <v>0</v>
      </c>
      <c r="H74" s="330">
        <v>0</v>
      </c>
      <c r="I74" s="331">
        <v>0</v>
      </c>
      <c r="J74" s="328">
        <v>0</v>
      </c>
      <c r="K74" s="329">
        <v>0</v>
      </c>
      <c r="L74" s="330">
        <v>2</v>
      </c>
      <c r="M74" s="331">
        <v>15</v>
      </c>
    </row>
    <row r="75" spans="1:13" s="21" customFormat="1" ht="18" customHeight="1">
      <c r="A75" s="206" t="s">
        <v>177</v>
      </c>
      <c r="B75" s="328">
        <v>7</v>
      </c>
      <c r="C75" s="329">
        <v>252</v>
      </c>
      <c r="D75" s="330">
        <v>3</v>
      </c>
      <c r="E75" s="331">
        <v>67</v>
      </c>
      <c r="F75" s="328">
        <v>0</v>
      </c>
      <c r="G75" s="329">
        <v>0</v>
      </c>
      <c r="H75" s="330">
        <v>0</v>
      </c>
      <c r="I75" s="331">
        <v>0</v>
      </c>
      <c r="J75" s="328">
        <v>1</v>
      </c>
      <c r="K75" s="329">
        <v>37</v>
      </c>
      <c r="L75" s="330">
        <v>5</v>
      </c>
      <c r="M75" s="331">
        <v>100</v>
      </c>
    </row>
    <row r="76" spans="1:13" s="380" customFormat="1" ht="36" customHeight="1" thickBot="1">
      <c r="A76" s="310" t="s">
        <v>468</v>
      </c>
      <c r="B76" s="381">
        <f aca="true" t="shared" si="21" ref="B76:M76">SUM(B67:B75)</f>
        <v>43</v>
      </c>
      <c r="C76" s="382">
        <f t="shared" si="21"/>
        <v>1472</v>
      </c>
      <c r="D76" s="383">
        <f t="shared" si="21"/>
        <v>16</v>
      </c>
      <c r="E76" s="385">
        <f t="shared" si="21"/>
        <v>340</v>
      </c>
      <c r="F76" s="381">
        <f t="shared" si="21"/>
        <v>0</v>
      </c>
      <c r="G76" s="383">
        <f t="shared" si="21"/>
        <v>0</v>
      </c>
      <c r="H76" s="383">
        <f t="shared" si="21"/>
        <v>1</v>
      </c>
      <c r="I76" s="385">
        <f t="shared" si="21"/>
        <v>25</v>
      </c>
      <c r="J76" s="381">
        <f t="shared" si="21"/>
        <v>2</v>
      </c>
      <c r="K76" s="383">
        <f t="shared" si="21"/>
        <v>61</v>
      </c>
      <c r="L76" s="383">
        <f t="shared" si="21"/>
        <v>23</v>
      </c>
      <c r="M76" s="384">
        <f t="shared" si="21"/>
        <v>467</v>
      </c>
    </row>
    <row r="77" spans="1:9" s="46" customFormat="1" ht="12.75">
      <c r="A77" s="54"/>
      <c r="B77" s="47"/>
      <c r="C77" s="48"/>
      <c r="D77" s="47"/>
      <c r="E77" s="48"/>
      <c r="F77" s="47"/>
      <c r="G77" s="48"/>
      <c r="H77" s="47"/>
      <c r="I77" s="48"/>
    </row>
    <row r="78" spans="1:9" s="46" customFormat="1" ht="12.75">
      <c r="A78" s="124" t="s">
        <v>121</v>
      </c>
      <c r="B78" s="47"/>
      <c r="C78" s="48"/>
      <c r="D78" s="47"/>
      <c r="E78" s="48"/>
      <c r="F78" s="47"/>
      <c r="G78" s="48"/>
      <c r="H78" s="47"/>
      <c r="I78" s="48"/>
    </row>
    <row r="79" spans="1:9" s="46" customFormat="1" ht="12.75">
      <c r="A79" s="54"/>
      <c r="B79" s="47"/>
      <c r="C79" s="48"/>
      <c r="D79" s="47"/>
      <c r="E79" s="48"/>
      <c r="F79" s="47"/>
      <c r="G79" s="48"/>
      <c r="H79" s="47"/>
      <c r="I79" s="48"/>
    </row>
    <row r="80" spans="1:19" s="13" customFormat="1" ht="57" customHeight="1" thickBot="1">
      <c r="A80" s="107" t="s">
        <v>357</v>
      </c>
      <c r="B80" s="492" t="s">
        <v>227</v>
      </c>
      <c r="C80" s="493"/>
      <c r="D80" s="493"/>
      <c r="E80" s="493"/>
      <c r="F80" s="493"/>
      <c r="G80" s="493"/>
      <c r="H80" s="493"/>
      <c r="I80" s="493"/>
      <c r="J80" s="493"/>
      <c r="K80" s="493"/>
      <c r="L80" s="493"/>
      <c r="M80" s="504"/>
      <c r="N80" s="131"/>
      <c r="O80" s="131"/>
      <c r="P80" s="131"/>
      <c r="Q80" s="131"/>
      <c r="R80" s="131"/>
      <c r="S80" s="131"/>
    </row>
    <row r="81" spans="1:13" s="309" customFormat="1" ht="57" customHeight="1">
      <c r="A81" s="482" t="s">
        <v>427</v>
      </c>
      <c r="B81" s="484" t="s">
        <v>541</v>
      </c>
      <c r="C81" s="485"/>
      <c r="D81" s="485"/>
      <c r="E81" s="486"/>
      <c r="F81" s="484" t="s">
        <v>542</v>
      </c>
      <c r="G81" s="485"/>
      <c r="H81" s="485"/>
      <c r="I81" s="486"/>
      <c r="J81" s="484" t="s">
        <v>543</v>
      </c>
      <c r="K81" s="485"/>
      <c r="L81" s="485"/>
      <c r="M81" s="486"/>
    </row>
    <row r="82" spans="1:13" s="378" customFormat="1" ht="57" customHeight="1">
      <c r="A82" s="483"/>
      <c r="B82" s="300" t="s">
        <v>544</v>
      </c>
      <c r="C82" s="234" t="s">
        <v>420</v>
      </c>
      <c r="D82" s="301" t="s">
        <v>545</v>
      </c>
      <c r="E82" s="327" t="s">
        <v>420</v>
      </c>
      <c r="F82" s="300" t="s">
        <v>544</v>
      </c>
      <c r="G82" s="234" t="s">
        <v>420</v>
      </c>
      <c r="H82" s="301" t="s">
        <v>545</v>
      </c>
      <c r="I82" s="327" t="s">
        <v>420</v>
      </c>
      <c r="J82" s="302" t="s">
        <v>546</v>
      </c>
      <c r="K82" s="234" t="s">
        <v>420</v>
      </c>
      <c r="L82" s="303" t="s">
        <v>545</v>
      </c>
      <c r="M82" s="327" t="s">
        <v>420</v>
      </c>
    </row>
    <row r="83" spans="1:13" s="21" customFormat="1" ht="18" customHeight="1">
      <c r="A83" s="206" t="s">
        <v>288</v>
      </c>
      <c r="B83" s="328">
        <v>1</v>
      </c>
      <c r="C83" s="329">
        <v>38</v>
      </c>
      <c r="D83" s="330">
        <v>3</v>
      </c>
      <c r="E83" s="331">
        <v>75</v>
      </c>
      <c r="F83" s="328">
        <v>0</v>
      </c>
      <c r="G83" s="329">
        <v>0</v>
      </c>
      <c r="H83" s="330">
        <v>0</v>
      </c>
      <c r="I83" s="331">
        <v>0</v>
      </c>
      <c r="J83" s="328">
        <v>0</v>
      </c>
      <c r="K83" s="329">
        <v>0</v>
      </c>
      <c r="L83" s="330">
        <v>2</v>
      </c>
      <c r="M83" s="331">
        <v>50</v>
      </c>
    </row>
    <row r="84" spans="1:13" s="21" customFormat="1" ht="18" customHeight="1">
      <c r="A84" s="206" t="s">
        <v>31</v>
      </c>
      <c r="B84" s="328">
        <v>10</v>
      </c>
      <c r="C84" s="329">
        <v>380</v>
      </c>
      <c r="D84" s="330">
        <v>5</v>
      </c>
      <c r="E84" s="331">
        <v>135</v>
      </c>
      <c r="F84" s="328">
        <v>0</v>
      </c>
      <c r="G84" s="329">
        <v>0</v>
      </c>
      <c r="H84" s="330">
        <v>0</v>
      </c>
      <c r="I84" s="331">
        <v>0</v>
      </c>
      <c r="J84" s="328">
        <v>1</v>
      </c>
      <c r="K84" s="329">
        <v>38</v>
      </c>
      <c r="L84" s="330">
        <v>6</v>
      </c>
      <c r="M84" s="331">
        <v>146</v>
      </c>
    </row>
    <row r="85" spans="1:13" s="21" customFormat="1" ht="18" customHeight="1">
      <c r="A85" s="206" t="s">
        <v>282</v>
      </c>
      <c r="B85" s="328">
        <v>4</v>
      </c>
      <c r="C85" s="329">
        <v>140</v>
      </c>
      <c r="D85" s="330">
        <v>0</v>
      </c>
      <c r="E85" s="331">
        <v>0</v>
      </c>
      <c r="F85" s="328">
        <v>0</v>
      </c>
      <c r="G85" s="329">
        <v>0</v>
      </c>
      <c r="H85" s="330">
        <v>0</v>
      </c>
      <c r="I85" s="331">
        <v>0</v>
      </c>
      <c r="J85" s="328">
        <v>2</v>
      </c>
      <c r="K85" s="329">
        <v>72</v>
      </c>
      <c r="L85" s="330">
        <v>1</v>
      </c>
      <c r="M85" s="331">
        <v>15</v>
      </c>
    </row>
    <row r="86" spans="1:13" s="21" customFormat="1" ht="18" customHeight="1">
      <c r="A86" s="206" t="s">
        <v>281</v>
      </c>
      <c r="B86" s="328">
        <v>0</v>
      </c>
      <c r="C86" s="329">
        <v>0</v>
      </c>
      <c r="D86" s="330">
        <v>8</v>
      </c>
      <c r="E86" s="331">
        <v>259</v>
      </c>
      <c r="F86" s="328">
        <v>0</v>
      </c>
      <c r="G86" s="329">
        <v>0</v>
      </c>
      <c r="H86" s="330">
        <v>0</v>
      </c>
      <c r="I86" s="331">
        <v>0</v>
      </c>
      <c r="J86" s="328">
        <v>1</v>
      </c>
      <c r="K86" s="329">
        <v>38</v>
      </c>
      <c r="L86" s="330">
        <v>3</v>
      </c>
      <c r="M86" s="331">
        <v>98</v>
      </c>
    </row>
    <row r="87" spans="1:13" s="21" customFormat="1" ht="18" customHeight="1">
      <c r="A87" s="206" t="s">
        <v>293</v>
      </c>
      <c r="B87" s="328">
        <v>1</v>
      </c>
      <c r="C87" s="329">
        <v>38</v>
      </c>
      <c r="D87" s="330">
        <v>1</v>
      </c>
      <c r="E87" s="331">
        <v>7</v>
      </c>
      <c r="F87" s="328">
        <v>0</v>
      </c>
      <c r="G87" s="329">
        <v>0</v>
      </c>
      <c r="H87" s="330">
        <v>0</v>
      </c>
      <c r="I87" s="331">
        <v>0</v>
      </c>
      <c r="J87" s="328">
        <v>0</v>
      </c>
      <c r="K87" s="329">
        <v>0</v>
      </c>
      <c r="L87" s="330">
        <v>1</v>
      </c>
      <c r="M87" s="331">
        <v>33</v>
      </c>
    </row>
    <row r="88" spans="1:13" s="21" customFormat="1" ht="18" customHeight="1">
      <c r="A88" s="206" t="s">
        <v>180</v>
      </c>
      <c r="B88" s="328">
        <v>2</v>
      </c>
      <c r="C88" s="329">
        <v>76</v>
      </c>
      <c r="D88" s="330">
        <v>2</v>
      </c>
      <c r="E88" s="331">
        <v>47</v>
      </c>
      <c r="F88" s="328">
        <v>0</v>
      </c>
      <c r="G88" s="329">
        <v>0</v>
      </c>
      <c r="H88" s="330">
        <v>0</v>
      </c>
      <c r="I88" s="331">
        <v>0</v>
      </c>
      <c r="J88" s="328">
        <v>2</v>
      </c>
      <c r="K88" s="329">
        <v>72</v>
      </c>
      <c r="L88" s="330">
        <v>0</v>
      </c>
      <c r="M88" s="331">
        <v>0</v>
      </c>
    </row>
    <row r="89" spans="1:13" s="21" customFormat="1" ht="18" customHeight="1">
      <c r="A89" s="206" t="s">
        <v>292</v>
      </c>
      <c r="B89" s="328">
        <v>0</v>
      </c>
      <c r="C89" s="329">
        <v>0</v>
      </c>
      <c r="D89" s="330">
        <v>2</v>
      </c>
      <c r="E89" s="331">
        <v>45</v>
      </c>
      <c r="F89" s="328">
        <v>0</v>
      </c>
      <c r="G89" s="329">
        <v>0</v>
      </c>
      <c r="H89" s="330">
        <v>0</v>
      </c>
      <c r="I89" s="331">
        <v>0</v>
      </c>
      <c r="J89" s="328">
        <v>0</v>
      </c>
      <c r="K89" s="329">
        <v>0</v>
      </c>
      <c r="L89" s="330">
        <v>2</v>
      </c>
      <c r="M89" s="331">
        <v>35</v>
      </c>
    </row>
    <row r="90" spans="1:13" s="21" customFormat="1" ht="18" customHeight="1">
      <c r="A90" s="206" t="s">
        <v>275</v>
      </c>
      <c r="B90" s="328">
        <v>0</v>
      </c>
      <c r="C90" s="329">
        <v>0</v>
      </c>
      <c r="D90" s="330">
        <v>5</v>
      </c>
      <c r="E90" s="331">
        <v>143.5</v>
      </c>
      <c r="F90" s="328">
        <v>0</v>
      </c>
      <c r="G90" s="329">
        <v>0</v>
      </c>
      <c r="H90" s="330">
        <v>0</v>
      </c>
      <c r="I90" s="331">
        <v>0</v>
      </c>
      <c r="J90" s="328">
        <v>0</v>
      </c>
      <c r="K90" s="329">
        <v>0</v>
      </c>
      <c r="L90" s="330">
        <v>3</v>
      </c>
      <c r="M90" s="331">
        <v>88.75</v>
      </c>
    </row>
    <row r="91" spans="1:13" s="21" customFormat="1" ht="18" customHeight="1">
      <c r="A91" s="206" t="s">
        <v>291</v>
      </c>
      <c r="B91" s="328">
        <v>0</v>
      </c>
      <c r="C91" s="329">
        <v>0</v>
      </c>
      <c r="D91" s="330">
        <v>5</v>
      </c>
      <c r="E91" s="331">
        <v>177</v>
      </c>
      <c r="F91" s="328">
        <v>0</v>
      </c>
      <c r="G91" s="329">
        <v>0</v>
      </c>
      <c r="H91" s="330">
        <v>0</v>
      </c>
      <c r="I91" s="331">
        <v>0</v>
      </c>
      <c r="J91" s="328">
        <v>0</v>
      </c>
      <c r="K91" s="329">
        <v>0</v>
      </c>
      <c r="L91" s="330">
        <v>3</v>
      </c>
      <c r="M91" s="331">
        <v>92</v>
      </c>
    </row>
    <row r="92" spans="1:13" s="21" customFormat="1" ht="18" customHeight="1">
      <c r="A92" s="206" t="s">
        <v>269</v>
      </c>
      <c r="B92" s="328">
        <v>6</v>
      </c>
      <c r="C92" s="329">
        <v>228</v>
      </c>
      <c r="D92" s="330">
        <v>1</v>
      </c>
      <c r="E92" s="331">
        <v>15</v>
      </c>
      <c r="F92" s="328">
        <v>0</v>
      </c>
      <c r="G92" s="329">
        <v>0</v>
      </c>
      <c r="H92" s="330">
        <v>0</v>
      </c>
      <c r="I92" s="331">
        <v>0</v>
      </c>
      <c r="J92" s="328">
        <v>2</v>
      </c>
      <c r="K92" s="329">
        <v>76</v>
      </c>
      <c r="L92" s="330">
        <v>1</v>
      </c>
      <c r="M92" s="331">
        <v>35</v>
      </c>
    </row>
    <row r="93" spans="1:13" s="21" customFormat="1" ht="18" customHeight="1">
      <c r="A93" s="206" t="s">
        <v>290</v>
      </c>
      <c r="B93" s="328">
        <v>10</v>
      </c>
      <c r="C93" s="329">
        <v>362</v>
      </c>
      <c r="D93" s="330">
        <v>1</v>
      </c>
      <c r="E93" s="331">
        <v>12.5</v>
      </c>
      <c r="F93" s="328">
        <v>0</v>
      </c>
      <c r="G93" s="329">
        <v>0</v>
      </c>
      <c r="H93" s="330">
        <v>0</v>
      </c>
      <c r="I93" s="331">
        <v>0</v>
      </c>
      <c r="J93" s="328">
        <v>6</v>
      </c>
      <c r="K93" s="329">
        <v>216</v>
      </c>
      <c r="L93" s="330">
        <v>1</v>
      </c>
      <c r="M93" s="331">
        <v>20</v>
      </c>
    </row>
    <row r="94" spans="1:13" s="21" customFormat="1" ht="18" customHeight="1">
      <c r="A94" s="206" t="s">
        <v>289</v>
      </c>
      <c r="B94" s="328">
        <v>6</v>
      </c>
      <c r="C94" s="329">
        <v>153</v>
      </c>
      <c r="D94" s="330">
        <v>0</v>
      </c>
      <c r="E94" s="331">
        <v>0</v>
      </c>
      <c r="F94" s="328">
        <v>0</v>
      </c>
      <c r="G94" s="329">
        <v>0</v>
      </c>
      <c r="H94" s="330">
        <v>0</v>
      </c>
      <c r="I94" s="331">
        <v>0</v>
      </c>
      <c r="J94" s="328">
        <v>2</v>
      </c>
      <c r="K94" s="329">
        <v>61.25</v>
      </c>
      <c r="L94" s="330">
        <v>0</v>
      </c>
      <c r="M94" s="331">
        <v>0</v>
      </c>
    </row>
    <row r="95" spans="1:13" s="21" customFormat="1" ht="18" customHeight="1">
      <c r="A95" s="206" t="s">
        <v>263</v>
      </c>
      <c r="B95" s="328">
        <v>1</v>
      </c>
      <c r="C95" s="329">
        <v>38</v>
      </c>
      <c r="D95" s="330">
        <v>1</v>
      </c>
      <c r="E95" s="331">
        <v>35</v>
      </c>
      <c r="F95" s="328">
        <v>0</v>
      </c>
      <c r="G95" s="329">
        <v>0</v>
      </c>
      <c r="H95" s="330">
        <v>0</v>
      </c>
      <c r="I95" s="331">
        <v>0</v>
      </c>
      <c r="J95" s="328">
        <v>1</v>
      </c>
      <c r="K95" s="329">
        <v>38</v>
      </c>
      <c r="L95" s="330">
        <v>1</v>
      </c>
      <c r="M95" s="331">
        <v>30</v>
      </c>
    </row>
    <row r="96" spans="1:13" s="21" customFormat="1" ht="18" customHeight="1">
      <c r="A96" s="206" t="s">
        <v>262</v>
      </c>
      <c r="B96" s="328">
        <v>10</v>
      </c>
      <c r="C96" s="329">
        <v>350</v>
      </c>
      <c r="D96" s="330">
        <v>0</v>
      </c>
      <c r="E96" s="331">
        <v>0</v>
      </c>
      <c r="F96" s="328">
        <v>1</v>
      </c>
      <c r="G96" s="329">
        <v>20</v>
      </c>
      <c r="H96" s="330">
        <v>0</v>
      </c>
      <c r="I96" s="331">
        <v>0</v>
      </c>
      <c r="J96" s="328">
        <v>7</v>
      </c>
      <c r="K96" s="329">
        <v>249</v>
      </c>
      <c r="L96" s="330">
        <v>0</v>
      </c>
      <c r="M96" s="331">
        <v>0</v>
      </c>
    </row>
    <row r="97" spans="1:13" s="21" customFormat="1" ht="18" customHeight="1">
      <c r="A97" s="206" t="s">
        <v>254</v>
      </c>
      <c r="B97" s="328">
        <v>2</v>
      </c>
      <c r="C97" s="329">
        <v>68</v>
      </c>
      <c r="D97" s="330">
        <v>4</v>
      </c>
      <c r="E97" s="331">
        <v>105</v>
      </c>
      <c r="F97" s="328">
        <v>0</v>
      </c>
      <c r="G97" s="329">
        <v>0</v>
      </c>
      <c r="H97" s="330">
        <v>0</v>
      </c>
      <c r="I97" s="331">
        <v>0</v>
      </c>
      <c r="J97" s="328">
        <v>0</v>
      </c>
      <c r="K97" s="329">
        <v>0</v>
      </c>
      <c r="L97" s="330">
        <v>2</v>
      </c>
      <c r="M97" s="331">
        <v>64</v>
      </c>
    </row>
    <row r="98" spans="1:13" s="380" customFormat="1" ht="36" customHeight="1" thickBot="1">
      <c r="A98" s="310" t="s">
        <v>469</v>
      </c>
      <c r="B98" s="381">
        <f aca="true" t="shared" si="22" ref="B98:M98">SUM(B83:B97)</f>
        <v>53</v>
      </c>
      <c r="C98" s="382">
        <f t="shared" si="22"/>
        <v>1871</v>
      </c>
      <c r="D98" s="383">
        <f t="shared" si="22"/>
        <v>38</v>
      </c>
      <c r="E98" s="385">
        <f t="shared" si="22"/>
        <v>1056</v>
      </c>
      <c r="F98" s="381">
        <f t="shared" si="22"/>
        <v>1</v>
      </c>
      <c r="G98" s="383">
        <f t="shared" si="22"/>
        <v>20</v>
      </c>
      <c r="H98" s="383">
        <f t="shared" si="22"/>
        <v>0</v>
      </c>
      <c r="I98" s="385">
        <f t="shared" si="22"/>
        <v>0</v>
      </c>
      <c r="J98" s="381">
        <f t="shared" si="22"/>
        <v>24</v>
      </c>
      <c r="K98" s="382">
        <f t="shared" si="22"/>
        <v>860.25</v>
      </c>
      <c r="L98" s="383">
        <f t="shared" si="22"/>
        <v>26</v>
      </c>
      <c r="M98" s="384">
        <f t="shared" si="22"/>
        <v>706.75</v>
      </c>
    </row>
    <row r="99" spans="1:162" s="318" customFormat="1" ht="15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</row>
    <row r="100" spans="1:162" s="318" customFormat="1" ht="15.75" customHeight="1">
      <c r="A100" s="54" t="s">
        <v>296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</row>
    <row r="101" spans="1:165" s="318" customFormat="1" ht="16.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</row>
    <row r="102" spans="1:19" s="13" customFormat="1" ht="57" customHeight="1" thickBot="1">
      <c r="A102" s="107" t="s">
        <v>357</v>
      </c>
      <c r="B102" s="492" t="s">
        <v>228</v>
      </c>
      <c r="C102" s="493"/>
      <c r="D102" s="493"/>
      <c r="E102" s="493"/>
      <c r="F102" s="493"/>
      <c r="G102" s="493"/>
      <c r="H102" s="493"/>
      <c r="I102" s="493"/>
      <c r="J102" s="493"/>
      <c r="K102" s="493"/>
      <c r="L102" s="493"/>
      <c r="M102" s="504"/>
      <c r="N102" s="131"/>
      <c r="O102" s="131"/>
      <c r="P102" s="131"/>
      <c r="Q102" s="131"/>
      <c r="R102" s="131"/>
      <c r="S102" s="131"/>
    </row>
    <row r="103" spans="1:13" s="309" customFormat="1" ht="57" customHeight="1">
      <c r="A103" s="482" t="s">
        <v>427</v>
      </c>
      <c r="B103" s="484" t="s">
        <v>541</v>
      </c>
      <c r="C103" s="485"/>
      <c r="D103" s="485"/>
      <c r="E103" s="486"/>
      <c r="F103" s="484" t="s">
        <v>542</v>
      </c>
      <c r="G103" s="485"/>
      <c r="H103" s="485"/>
      <c r="I103" s="486"/>
      <c r="J103" s="484" t="s">
        <v>543</v>
      </c>
      <c r="K103" s="485"/>
      <c r="L103" s="485"/>
      <c r="M103" s="486"/>
    </row>
    <row r="104" spans="1:13" s="378" customFormat="1" ht="57" customHeight="1">
      <c r="A104" s="483"/>
      <c r="B104" s="300" t="s">
        <v>544</v>
      </c>
      <c r="C104" s="234" t="s">
        <v>420</v>
      </c>
      <c r="D104" s="301" t="s">
        <v>545</v>
      </c>
      <c r="E104" s="327" t="s">
        <v>420</v>
      </c>
      <c r="F104" s="300" t="s">
        <v>544</v>
      </c>
      <c r="G104" s="234" t="s">
        <v>420</v>
      </c>
      <c r="H104" s="301" t="s">
        <v>545</v>
      </c>
      <c r="I104" s="327" t="s">
        <v>420</v>
      </c>
      <c r="J104" s="302" t="s">
        <v>546</v>
      </c>
      <c r="K104" s="234" t="s">
        <v>420</v>
      </c>
      <c r="L104" s="303" t="s">
        <v>545</v>
      </c>
      <c r="M104" s="327" t="s">
        <v>420</v>
      </c>
    </row>
    <row r="105" spans="1:13" s="21" customFormat="1" ht="18" customHeight="1">
      <c r="A105" s="206" t="s">
        <v>341</v>
      </c>
      <c r="B105" s="328">
        <v>0</v>
      </c>
      <c r="C105" s="329">
        <v>0</v>
      </c>
      <c r="D105" s="330">
        <v>3</v>
      </c>
      <c r="E105" s="331">
        <v>92</v>
      </c>
      <c r="F105" s="328">
        <v>0</v>
      </c>
      <c r="G105" s="329">
        <v>0</v>
      </c>
      <c r="H105" s="330">
        <v>1</v>
      </c>
      <c r="I105" s="331">
        <v>35</v>
      </c>
      <c r="J105" s="328">
        <v>0</v>
      </c>
      <c r="K105" s="329">
        <v>0</v>
      </c>
      <c r="L105" s="330">
        <v>2</v>
      </c>
      <c r="M105" s="331">
        <v>56</v>
      </c>
    </row>
    <row r="106" spans="1:13" s="21" customFormat="1" ht="18" customHeight="1">
      <c r="A106" s="206" t="s">
        <v>503</v>
      </c>
      <c r="B106" s="328">
        <v>6</v>
      </c>
      <c r="C106" s="329">
        <v>216</v>
      </c>
      <c r="D106" s="330">
        <v>0</v>
      </c>
      <c r="E106" s="331">
        <v>0</v>
      </c>
      <c r="F106" s="328">
        <v>0</v>
      </c>
      <c r="G106" s="329">
        <v>0</v>
      </c>
      <c r="H106" s="330">
        <v>0</v>
      </c>
      <c r="I106" s="331">
        <v>0</v>
      </c>
      <c r="J106" s="328">
        <v>0</v>
      </c>
      <c r="K106" s="329">
        <v>0</v>
      </c>
      <c r="L106" s="330">
        <v>1</v>
      </c>
      <c r="M106" s="331">
        <v>18</v>
      </c>
    </row>
    <row r="107" spans="1:13" s="21" customFormat="1" ht="18" customHeight="1">
      <c r="A107" s="206" t="s">
        <v>504</v>
      </c>
      <c r="B107" s="328">
        <v>5</v>
      </c>
      <c r="C107" s="329">
        <v>175</v>
      </c>
      <c r="D107" s="330">
        <v>0</v>
      </c>
      <c r="E107" s="331">
        <v>0</v>
      </c>
      <c r="F107" s="328">
        <v>0</v>
      </c>
      <c r="G107" s="329">
        <v>0</v>
      </c>
      <c r="H107" s="330">
        <v>0</v>
      </c>
      <c r="I107" s="331">
        <v>0</v>
      </c>
      <c r="J107" s="328">
        <v>0</v>
      </c>
      <c r="K107" s="329">
        <v>0</v>
      </c>
      <c r="L107" s="330">
        <v>0</v>
      </c>
      <c r="M107" s="331">
        <v>0</v>
      </c>
    </row>
    <row r="108" spans="1:13" s="21" customFormat="1" ht="18" customHeight="1">
      <c r="A108" s="206" t="s">
        <v>505</v>
      </c>
      <c r="B108" s="328">
        <v>3</v>
      </c>
      <c r="C108" s="329">
        <v>114</v>
      </c>
      <c r="D108" s="330">
        <v>4</v>
      </c>
      <c r="E108" s="331">
        <v>128.5</v>
      </c>
      <c r="F108" s="328">
        <v>0</v>
      </c>
      <c r="G108" s="329">
        <v>0</v>
      </c>
      <c r="H108" s="330">
        <v>0</v>
      </c>
      <c r="I108" s="331">
        <v>0</v>
      </c>
      <c r="J108" s="328">
        <v>0</v>
      </c>
      <c r="K108" s="329">
        <v>0</v>
      </c>
      <c r="L108" s="330">
        <v>4</v>
      </c>
      <c r="M108" s="331">
        <v>127.5</v>
      </c>
    </row>
    <row r="109" spans="1:13" s="380" customFormat="1" ht="36" customHeight="1" thickBot="1">
      <c r="A109" s="310" t="s">
        <v>470</v>
      </c>
      <c r="B109" s="381">
        <f aca="true" t="shared" si="23" ref="B109:M109">SUM(B105:B108)</f>
        <v>14</v>
      </c>
      <c r="C109" s="382">
        <f t="shared" si="23"/>
        <v>505</v>
      </c>
      <c r="D109" s="383">
        <f t="shared" si="23"/>
        <v>7</v>
      </c>
      <c r="E109" s="385">
        <f t="shared" si="23"/>
        <v>220.5</v>
      </c>
      <c r="F109" s="381">
        <f t="shared" si="23"/>
        <v>0</v>
      </c>
      <c r="G109" s="383">
        <f t="shared" si="23"/>
        <v>0</v>
      </c>
      <c r="H109" s="383">
        <f t="shared" si="23"/>
        <v>1</v>
      </c>
      <c r="I109" s="386">
        <f t="shared" si="23"/>
        <v>35</v>
      </c>
      <c r="J109" s="381">
        <f t="shared" si="23"/>
        <v>0</v>
      </c>
      <c r="K109" s="383">
        <f t="shared" si="23"/>
        <v>0</v>
      </c>
      <c r="L109" s="383">
        <f t="shared" si="23"/>
        <v>7</v>
      </c>
      <c r="M109" s="384">
        <f t="shared" si="23"/>
        <v>201.5</v>
      </c>
    </row>
    <row r="110" spans="1:9" s="91" customFormat="1" ht="11.25">
      <c r="A110" s="55"/>
      <c r="B110" s="55"/>
      <c r="C110" s="55"/>
      <c r="D110" s="55"/>
      <c r="E110" s="55"/>
      <c r="F110" s="55"/>
      <c r="G110" s="55"/>
      <c r="H110" s="55"/>
      <c r="I110" s="55"/>
    </row>
    <row r="111" spans="1:9" s="91" customFormat="1" ht="11.25">
      <c r="A111" s="55"/>
      <c r="B111" s="55"/>
      <c r="C111" s="55"/>
      <c r="D111" s="55"/>
      <c r="E111" s="55"/>
      <c r="F111" s="55"/>
      <c r="G111" s="55"/>
      <c r="H111" s="55"/>
      <c r="I111" s="55"/>
    </row>
    <row r="112" spans="1:9" s="91" customFormat="1" ht="11.25">
      <c r="A112" s="55"/>
      <c r="B112" s="55"/>
      <c r="C112" s="55"/>
      <c r="D112" s="55"/>
      <c r="E112" s="55"/>
      <c r="F112" s="55"/>
      <c r="G112" s="55"/>
      <c r="H112" s="55"/>
      <c r="I112" s="55"/>
    </row>
    <row r="113" spans="1:19" s="13" customFormat="1" ht="57" customHeight="1" thickBot="1">
      <c r="A113" s="107" t="s">
        <v>357</v>
      </c>
      <c r="B113" s="492" t="s">
        <v>229</v>
      </c>
      <c r="C113" s="493"/>
      <c r="D113" s="493"/>
      <c r="E113" s="493"/>
      <c r="F113" s="493"/>
      <c r="G113" s="493"/>
      <c r="H113" s="493"/>
      <c r="I113" s="493"/>
      <c r="J113" s="493"/>
      <c r="K113" s="493"/>
      <c r="L113" s="493"/>
      <c r="M113" s="504"/>
      <c r="N113" s="131"/>
      <c r="O113" s="131"/>
      <c r="P113" s="131"/>
      <c r="Q113" s="131"/>
      <c r="R113" s="131"/>
      <c r="S113" s="131"/>
    </row>
    <row r="114" spans="1:13" s="309" customFormat="1" ht="57" customHeight="1">
      <c r="A114" s="482" t="s">
        <v>427</v>
      </c>
      <c r="B114" s="484" t="s">
        <v>541</v>
      </c>
      <c r="C114" s="485"/>
      <c r="D114" s="485"/>
      <c r="E114" s="486"/>
      <c r="F114" s="484" t="s">
        <v>542</v>
      </c>
      <c r="G114" s="485"/>
      <c r="H114" s="485"/>
      <c r="I114" s="486"/>
      <c r="J114" s="484" t="s">
        <v>543</v>
      </c>
      <c r="K114" s="485"/>
      <c r="L114" s="485"/>
      <c r="M114" s="486"/>
    </row>
    <row r="115" spans="1:13" s="378" customFormat="1" ht="57" customHeight="1">
      <c r="A115" s="483"/>
      <c r="B115" s="300" t="s">
        <v>544</v>
      </c>
      <c r="C115" s="234" t="s">
        <v>420</v>
      </c>
      <c r="D115" s="301" t="s">
        <v>545</v>
      </c>
      <c r="E115" s="327" t="s">
        <v>420</v>
      </c>
      <c r="F115" s="300" t="s">
        <v>544</v>
      </c>
      <c r="G115" s="234" t="s">
        <v>420</v>
      </c>
      <c r="H115" s="301" t="s">
        <v>545</v>
      </c>
      <c r="I115" s="327" t="s">
        <v>420</v>
      </c>
      <c r="J115" s="302" t="s">
        <v>546</v>
      </c>
      <c r="K115" s="234" t="s">
        <v>420</v>
      </c>
      <c r="L115" s="303" t="s">
        <v>545</v>
      </c>
      <c r="M115" s="327" t="s">
        <v>420</v>
      </c>
    </row>
    <row r="116" spans="1:13" s="21" customFormat="1" ht="18" customHeight="1">
      <c r="A116" s="206" t="s">
        <v>309</v>
      </c>
      <c r="B116" s="328">
        <v>6</v>
      </c>
      <c r="C116" s="329">
        <v>216</v>
      </c>
      <c r="D116" s="330">
        <v>0</v>
      </c>
      <c r="E116" s="331">
        <v>0</v>
      </c>
      <c r="F116" s="328">
        <v>0</v>
      </c>
      <c r="G116" s="329">
        <v>0</v>
      </c>
      <c r="H116" s="330">
        <v>0</v>
      </c>
      <c r="I116" s="331">
        <v>0</v>
      </c>
      <c r="J116" s="328">
        <v>3</v>
      </c>
      <c r="K116" s="329">
        <v>108</v>
      </c>
      <c r="L116" s="330">
        <v>1</v>
      </c>
      <c r="M116" s="331">
        <v>25</v>
      </c>
    </row>
    <row r="117" spans="1:13" s="21" customFormat="1" ht="18" customHeight="1">
      <c r="A117" s="206" t="s">
        <v>308</v>
      </c>
      <c r="B117" s="328">
        <v>21</v>
      </c>
      <c r="C117" s="329">
        <v>756</v>
      </c>
      <c r="D117" s="330">
        <v>0</v>
      </c>
      <c r="E117" s="331">
        <v>0</v>
      </c>
      <c r="F117" s="328">
        <v>1</v>
      </c>
      <c r="G117" s="329">
        <v>32</v>
      </c>
      <c r="H117" s="330">
        <v>0</v>
      </c>
      <c r="I117" s="331">
        <v>0</v>
      </c>
      <c r="J117" s="328">
        <v>8</v>
      </c>
      <c r="K117" s="329">
        <v>288</v>
      </c>
      <c r="L117" s="330">
        <v>0</v>
      </c>
      <c r="M117" s="331">
        <v>0</v>
      </c>
    </row>
    <row r="118" spans="1:13" s="21" customFormat="1" ht="18" customHeight="1">
      <c r="A118" s="206" t="s">
        <v>516</v>
      </c>
      <c r="B118" s="328">
        <v>13</v>
      </c>
      <c r="C118" s="329">
        <v>441</v>
      </c>
      <c r="D118" s="330">
        <v>0</v>
      </c>
      <c r="E118" s="331">
        <v>0</v>
      </c>
      <c r="F118" s="328">
        <v>0</v>
      </c>
      <c r="G118" s="329">
        <v>0</v>
      </c>
      <c r="H118" s="330">
        <v>1</v>
      </c>
      <c r="I118" s="331">
        <v>20</v>
      </c>
      <c r="J118" s="328">
        <v>5</v>
      </c>
      <c r="K118" s="329">
        <v>176</v>
      </c>
      <c r="L118" s="330">
        <v>0</v>
      </c>
      <c r="M118" s="331">
        <v>0</v>
      </c>
    </row>
    <row r="119" spans="1:13" s="21" customFormat="1" ht="18" customHeight="1">
      <c r="A119" s="206" t="s">
        <v>33</v>
      </c>
      <c r="B119" s="328">
        <v>30</v>
      </c>
      <c r="C119" s="329">
        <v>1070</v>
      </c>
      <c r="D119" s="330">
        <v>1</v>
      </c>
      <c r="E119" s="331">
        <v>15</v>
      </c>
      <c r="F119" s="328">
        <v>1</v>
      </c>
      <c r="G119" s="329">
        <v>30</v>
      </c>
      <c r="H119" s="330">
        <v>0</v>
      </c>
      <c r="I119" s="331">
        <v>0</v>
      </c>
      <c r="J119" s="328">
        <v>14</v>
      </c>
      <c r="K119" s="329">
        <v>455</v>
      </c>
      <c r="L119" s="330">
        <v>1</v>
      </c>
      <c r="M119" s="331">
        <v>18</v>
      </c>
    </row>
    <row r="120" spans="1:13" s="21" customFormat="1" ht="18" customHeight="1">
      <c r="A120" s="206" t="s">
        <v>307</v>
      </c>
      <c r="B120" s="328">
        <v>4</v>
      </c>
      <c r="C120" s="329">
        <v>139</v>
      </c>
      <c r="D120" s="330">
        <v>0</v>
      </c>
      <c r="E120" s="331">
        <v>0</v>
      </c>
      <c r="F120" s="328">
        <v>0</v>
      </c>
      <c r="G120" s="329">
        <v>0</v>
      </c>
      <c r="H120" s="330">
        <v>0</v>
      </c>
      <c r="I120" s="331">
        <v>0</v>
      </c>
      <c r="J120" s="328">
        <v>2</v>
      </c>
      <c r="K120" s="329">
        <v>66</v>
      </c>
      <c r="L120" s="330">
        <v>0</v>
      </c>
      <c r="M120" s="331">
        <v>0</v>
      </c>
    </row>
    <row r="121" spans="1:13" s="21" customFormat="1" ht="18" customHeight="1">
      <c r="A121" s="206" t="s">
        <v>522</v>
      </c>
      <c r="B121" s="328">
        <v>6</v>
      </c>
      <c r="C121" s="329">
        <v>216</v>
      </c>
      <c r="D121" s="330">
        <v>0</v>
      </c>
      <c r="E121" s="331">
        <v>0</v>
      </c>
      <c r="F121" s="328">
        <v>0</v>
      </c>
      <c r="G121" s="329">
        <v>0</v>
      </c>
      <c r="H121" s="330">
        <v>0</v>
      </c>
      <c r="I121" s="331">
        <v>0</v>
      </c>
      <c r="J121" s="328">
        <v>2</v>
      </c>
      <c r="K121" s="329">
        <v>72</v>
      </c>
      <c r="L121" s="330">
        <v>1</v>
      </c>
      <c r="M121" s="331">
        <v>20</v>
      </c>
    </row>
    <row r="122" spans="1:13" s="380" customFormat="1" ht="36" customHeight="1" thickBot="1">
      <c r="A122" s="310" t="s">
        <v>402</v>
      </c>
      <c r="B122" s="381">
        <f aca="true" t="shared" si="24" ref="B122:M122">SUM(B116:B121)</f>
        <v>80</v>
      </c>
      <c r="C122" s="382">
        <f t="shared" si="24"/>
        <v>2838</v>
      </c>
      <c r="D122" s="383">
        <f t="shared" si="24"/>
        <v>1</v>
      </c>
      <c r="E122" s="384">
        <f t="shared" si="24"/>
        <v>15</v>
      </c>
      <c r="F122" s="381">
        <f t="shared" si="24"/>
        <v>2</v>
      </c>
      <c r="G122" s="387">
        <f t="shared" si="24"/>
        <v>62</v>
      </c>
      <c r="H122" s="383">
        <f t="shared" si="24"/>
        <v>1</v>
      </c>
      <c r="I122" s="386">
        <f t="shared" si="24"/>
        <v>20</v>
      </c>
      <c r="J122" s="381">
        <f t="shared" si="24"/>
        <v>34</v>
      </c>
      <c r="K122" s="387">
        <f t="shared" si="24"/>
        <v>1165</v>
      </c>
      <c r="L122" s="383">
        <f t="shared" si="24"/>
        <v>3</v>
      </c>
      <c r="M122" s="386">
        <f t="shared" si="24"/>
        <v>63</v>
      </c>
    </row>
    <row r="123" spans="1:13" s="391" customFormat="1" ht="19.5" customHeight="1">
      <c r="A123" s="57"/>
      <c r="B123" s="388"/>
      <c r="C123" s="389"/>
      <c r="D123" s="388"/>
      <c r="E123" s="389"/>
      <c r="F123" s="388"/>
      <c r="G123" s="389"/>
      <c r="H123" s="388"/>
      <c r="I123" s="390"/>
      <c r="J123" s="388"/>
      <c r="K123" s="389"/>
      <c r="L123" s="388"/>
      <c r="M123" s="389"/>
    </row>
    <row r="124" spans="1:13" s="391" customFormat="1" ht="19.5" customHeight="1">
      <c r="A124" s="126" t="s">
        <v>352</v>
      </c>
      <c r="B124" s="388"/>
      <c r="C124" s="389"/>
      <c r="D124" s="388"/>
      <c r="E124" s="389"/>
      <c r="F124" s="388"/>
      <c r="G124" s="389"/>
      <c r="H124" s="388"/>
      <c r="I124" s="390"/>
      <c r="J124" s="388"/>
      <c r="K124" s="389"/>
      <c r="L124" s="388"/>
      <c r="M124" s="389"/>
    </row>
    <row r="125" spans="1:9" s="91" customFormat="1" ht="11.25">
      <c r="A125" s="55"/>
      <c r="B125" s="55"/>
      <c r="C125" s="55"/>
      <c r="D125" s="55"/>
      <c r="E125" s="55"/>
      <c r="F125" s="55"/>
      <c r="G125" s="55"/>
      <c r="H125" s="55"/>
      <c r="I125" s="55"/>
    </row>
    <row r="126" spans="1:19" s="13" customFormat="1" ht="57" customHeight="1" thickBot="1">
      <c r="A126" s="107" t="s">
        <v>357</v>
      </c>
      <c r="B126" s="492" t="s">
        <v>230</v>
      </c>
      <c r="C126" s="493"/>
      <c r="D126" s="493"/>
      <c r="E126" s="493"/>
      <c r="F126" s="493"/>
      <c r="G126" s="493"/>
      <c r="H126" s="493"/>
      <c r="I126" s="493"/>
      <c r="J126" s="493"/>
      <c r="K126" s="493"/>
      <c r="L126" s="493"/>
      <c r="M126" s="504"/>
      <c r="N126" s="131"/>
      <c r="O126" s="131"/>
      <c r="P126" s="131"/>
      <c r="Q126" s="131"/>
      <c r="R126" s="131"/>
      <c r="S126" s="131"/>
    </row>
    <row r="127" spans="1:13" s="309" customFormat="1" ht="57" customHeight="1">
      <c r="A127" s="482" t="s">
        <v>427</v>
      </c>
      <c r="B127" s="484" t="s">
        <v>541</v>
      </c>
      <c r="C127" s="485"/>
      <c r="D127" s="485"/>
      <c r="E127" s="486"/>
      <c r="F127" s="484" t="s">
        <v>542</v>
      </c>
      <c r="G127" s="485"/>
      <c r="H127" s="485"/>
      <c r="I127" s="486"/>
      <c r="J127" s="484" t="s">
        <v>543</v>
      </c>
      <c r="K127" s="485"/>
      <c r="L127" s="485"/>
      <c r="M127" s="486"/>
    </row>
    <row r="128" spans="1:13" s="378" customFormat="1" ht="57" customHeight="1">
      <c r="A128" s="483"/>
      <c r="B128" s="300" t="s">
        <v>544</v>
      </c>
      <c r="C128" s="234" t="s">
        <v>420</v>
      </c>
      <c r="D128" s="301" t="s">
        <v>545</v>
      </c>
      <c r="E128" s="327" t="s">
        <v>420</v>
      </c>
      <c r="F128" s="300" t="s">
        <v>544</v>
      </c>
      <c r="G128" s="234" t="s">
        <v>420</v>
      </c>
      <c r="H128" s="301" t="s">
        <v>545</v>
      </c>
      <c r="I128" s="327" t="s">
        <v>420</v>
      </c>
      <c r="J128" s="302" t="s">
        <v>546</v>
      </c>
      <c r="K128" s="234" t="s">
        <v>420</v>
      </c>
      <c r="L128" s="303" t="s">
        <v>545</v>
      </c>
      <c r="M128" s="327" t="s">
        <v>420</v>
      </c>
    </row>
    <row r="129" spans="1:13" s="21" customFormat="1" ht="18" customHeight="1">
      <c r="A129" s="206" t="s">
        <v>186</v>
      </c>
      <c r="B129" s="328">
        <v>0</v>
      </c>
      <c r="C129" s="329">
        <v>0</v>
      </c>
      <c r="D129" s="330">
        <v>2</v>
      </c>
      <c r="E129" s="331">
        <v>50</v>
      </c>
      <c r="F129" s="328">
        <v>0</v>
      </c>
      <c r="G129" s="329">
        <v>0</v>
      </c>
      <c r="H129" s="330">
        <v>0</v>
      </c>
      <c r="I129" s="331">
        <v>0</v>
      </c>
      <c r="J129" s="328">
        <v>0</v>
      </c>
      <c r="K129" s="329">
        <v>0</v>
      </c>
      <c r="L129" s="330">
        <v>2</v>
      </c>
      <c r="M129" s="331">
        <v>72</v>
      </c>
    </row>
    <row r="130" spans="1:13" s="21" customFormat="1" ht="18" customHeight="1">
      <c r="A130" s="206" t="s">
        <v>370</v>
      </c>
      <c r="B130" s="328">
        <v>2</v>
      </c>
      <c r="C130" s="329">
        <v>55</v>
      </c>
      <c r="D130" s="330">
        <v>0</v>
      </c>
      <c r="E130" s="331">
        <v>0</v>
      </c>
      <c r="F130" s="328">
        <v>0</v>
      </c>
      <c r="G130" s="329">
        <v>0</v>
      </c>
      <c r="H130" s="330">
        <v>0</v>
      </c>
      <c r="I130" s="331">
        <v>0</v>
      </c>
      <c r="J130" s="328">
        <v>1</v>
      </c>
      <c r="K130" s="329">
        <v>10</v>
      </c>
      <c r="L130" s="330">
        <v>0</v>
      </c>
      <c r="M130" s="331">
        <v>0</v>
      </c>
    </row>
    <row r="131" spans="1:13" s="21" customFormat="1" ht="18" customHeight="1">
      <c r="A131" s="206" t="s">
        <v>324</v>
      </c>
      <c r="B131" s="328">
        <v>11</v>
      </c>
      <c r="C131" s="329">
        <v>418</v>
      </c>
      <c r="D131" s="330">
        <v>0</v>
      </c>
      <c r="E131" s="331">
        <v>0</v>
      </c>
      <c r="F131" s="328">
        <v>0</v>
      </c>
      <c r="G131" s="329">
        <v>0</v>
      </c>
      <c r="H131" s="330">
        <v>0</v>
      </c>
      <c r="I131" s="331">
        <v>0</v>
      </c>
      <c r="J131" s="328">
        <v>5</v>
      </c>
      <c r="K131" s="329">
        <v>190</v>
      </c>
      <c r="L131" s="330">
        <v>0</v>
      </c>
      <c r="M131" s="331">
        <v>0</v>
      </c>
    </row>
    <row r="132" spans="1:13" s="21" customFormat="1" ht="18" customHeight="1">
      <c r="A132" s="206" t="s">
        <v>323</v>
      </c>
      <c r="B132" s="328">
        <v>2</v>
      </c>
      <c r="C132" s="329">
        <v>56.75</v>
      </c>
      <c r="D132" s="330">
        <v>0</v>
      </c>
      <c r="E132" s="331">
        <v>0</v>
      </c>
      <c r="F132" s="328">
        <v>0</v>
      </c>
      <c r="G132" s="329">
        <v>0</v>
      </c>
      <c r="H132" s="330">
        <v>0</v>
      </c>
      <c r="I132" s="331">
        <v>0</v>
      </c>
      <c r="J132" s="328">
        <v>1</v>
      </c>
      <c r="K132" s="329">
        <v>27.5</v>
      </c>
      <c r="L132" s="330">
        <v>0</v>
      </c>
      <c r="M132" s="331">
        <v>0</v>
      </c>
    </row>
    <row r="133" spans="1:13" s="21" customFormat="1" ht="18" customHeight="1">
      <c r="A133" s="206" t="s">
        <v>369</v>
      </c>
      <c r="B133" s="328">
        <v>4</v>
      </c>
      <c r="C133" s="329">
        <v>140</v>
      </c>
      <c r="D133" s="330">
        <v>0</v>
      </c>
      <c r="E133" s="331">
        <v>0</v>
      </c>
      <c r="F133" s="328">
        <v>0</v>
      </c>
      <c r="G133" s="329">
        <v>0</v>
      </c>
      <c r="H133" s="330">
        <v>0</v>
      </c>
      <c r="I133" s="331">
        <v>0</v>
      </c>
      <c r="J133" s="328">
        <v>3</v>
      </c>
      <c r="K133" s="329">
        <v>103</v>
      </c>
      <c r="L133" s="330">
        <v>0</v>
      </c>
      <c r="M133" s="331">
        <v>0</v>
      </c>
    </row>
    <row r="134" spans="1:13" s="21" customFormat="1" ht="18" customHeight="1">
      <c r="A134" s="206" t="s">
        <v>368</v>
      </c>
      <c r="B134" s="328">
        <v>5</v>
      </c>
      <c r="C134" s="329">
        <v>180</v>
      </c>
      <c r="D134" s="330">
        <v>0</v>
      </c>
      <c r="E134" s="331">
        <v>0</v>
      </c>
      <c r="F134" s="328">
        <v>0</v>
      </c>
      <c r="G134" s="329">
        <v>0</v>
      </c>
      <c r="H134" s="330">
        <v>0</v>
      </c>
      <c r="I134" s="331">
        <v>0</v>
      </c>
      <c r="J134" s="328">
        <v>1</v>
      </c>
      <c r="K134" s="329">
        <v>36</v>
      </c>
      <c r="L134" s="330">
        <v>0</v>
      </c>
      <c r="M134" s="331">
        <v>0</v>
      </c>
    </row>
    <row r="135" spans="1:13" s="21" customFormat="1" ht="18" customHeight="1">
      <c r="A135" s="206" t="s">
        <v>367</v>
      </c>
      <c r="B135" s="328">
        <v>3</v>
      </c>
      <c r="C135" s="329">
        <v>97.5</v>
      </c>
      <c r="D135" s="330">
        <v>0</v>
      </c>
      <c r="E135" s="331">
        <v>0</v>
      </c>
      <c r="F135" s="328">
        <v>0</v>
      </c>
      <c r="G135" s="329">
        <v>0</v>
      </c>
      <c r="H135" s="330">
        <v>0</v>
      </c>
      <c r="I135" s="331">
        <v>0</v>
      </c>
      <c r="J135" s="328">
        <v>1</v>
      </c>
      <c r="K135" s="329">
        <v>36.25</v>
      </c>
      <c r="L135" s="330">
        <v>0</v>
      </c>
      <c r="M135" s="331">
        <v>0</v>
      </c>
    </row>
    <row r="136" spans="1:13" s="21" customFormat="1" ht="18" customHeight="1">
      <c r="A136" s="206" t="s">
        <v>366</v>
      </c>
      <c r="B136" s="328">
        <v>2</v>
      </c>
      <c r="C136" s="329">
        <v>72.4</v>
      </c>
      <c r="D136" s="330">
        <v>0</v>
      </c>
      <c r="E136" s="331">
        <v>0</v>
      </c>
      <c r="F136" s="328">
        <v>0</v>
      </c>
      <c r="G136" s="329">
        <v>0</v>
      </c>
      <c r="H136" s="330">
        <v>0</v>
      </c>
      <c r="I136" s="331">
        <v>0</v>
      </c>
      <c r="J136" s="328">
        <v>1</v>
      </c>
      <c r="K136" s="329">
        <v>35.55</v>
      </c>
      <c r="L136" s="330">
        <v>0</v>
      </c>
      <c r="M136" s="331">
        <v>0</v>
      </c>
    </row>
    <row r="137" spans="1:13" s="380" customFormat="1" ht="36" customHeight="1" thickBot="1">
      <c r="A137" s="310" t="s">
        <v>403</v>
      </c>
      <c r="B137" s="381">
        <f aca="true" t="shared" si="25" ref="B137:M137">SUM(B129:B136)</f>
        <v>29</v>
      </c>
      <c r="C137" s="387">
        <f t="shared" si="25"/>
        <v>1019.65</v>
      </c>
      <c r="D137" s="383">
        <f t="shared" si="25"/>
        <v>2</v>
      </c>
      <c r="E137" s="386">
        <f t="shared" si="25"/>
        <v>50</v>
      </c>
      <c r="F137" s="381">
        <f t="shared" si="25"/>
        <v>0</v>
      </c>
      <c r="G137" s="383">
        <f t="shared" si="25"/>
        <v>0</v>
      </c>
      <c r="H137" s="383">
        <f t="shared" si="25"/>
        <v>0</v>
      </c>
      <c r="I137" s="385">
        <f t="shared" si="25"/>
        <v>0</v>
      </c>
      <c r="J137" s="381">
        <f t="shared" si="25"/>
        <v>13</v>
      </c>
      <c r="K137" s="382">
        <f t="shared" si="25"/>
        <v>438.3</v>
      </c>
      <c r="L137" s="383">
        <f t="shared" si="25"/>
        <v>2</v>
      </c>
      <c r="M137" s="386">
        <f t="shared" si="25"/>
        <v>72</v>
      </c>
    </row>
    <row r="138" spans="1:13" s="391" customFormat="1" ht="19.5" customHeight="1">
      <c r="A138" s="57"/>
      <c r="B138" s="388"/>
      <c r="C138" s="389"/>
      <c r="D138" s="388"/>
      <c r="E138" s="389"/>
      <c r="F138" s="388"/>
      <c r="G138" s="389"/>
      <c r="H138" s="388"/>
      <c r="I138" s="390"/>
      <c r="J138" s="388"/>
      <c r="K138" s="389"/>
      <c r="L138" s="388"/>
      <c r="M138" s="389"/>
    </row>
    <row r="139" spans="1:9" s="91" customFormat="1" ht="11.25">
      <c r="A139" s="55"/>
      <c r="B139" s="55"/>
      <c r="C139" s="55"/>
      <c r="D139" s="55"/>
      <c r="E139" s="55"/>
      <c r="F139" s="55"/>
      <c r="G139" s="55"/>
      <c r="H139" s="55"/>
      <c r="I139" s="55"/>
    </row>
    <row r="140" spans="1:19" s="13" customFormat="1" ht="57" customHeight="1" thickBot="1">
      <c r="A140" s="107" t="s">
        <v>357</v>
      </c>
      <c r="B140" s="492" t="s">
        <v>231</v>
      </c>
      <c r="C140" s="493"/>
      <c r="D140" s="493"/>
      <c r="E140" s="493"/>
      <c r="F140" s="493"/>
      <c r="G140" s="493"/>
      <c r="H140" s="493"/>
      <c r="I140" s="493"/>
      <c r="J140" s="493"/>
      <c r="K140" s="493"/>
      <c r="L140" s="493"/>
      <c r="M140" s="504"/>
      <c r="N140" s="131"/>
      <c r="O140" s="131"/>
      <c r="P140" s="131"/>
      <c r="Q140" s="131"/>
      <c r="R140" s="131"/>
      <c r="S140" s="131"/>
    </row>
    <row r="141" spans="1:13" s="309" customFormat="1" ht="57" customHeight="1">
      <c r="A141" s="482" t="s">
        <v>427</v>
      </c>
      <c r="B141" s="484" t="s">
        <v>541</v>
      </c>
      <c r="C141" s="485"/>
      <c r="D141" s="485"/>
      <c r="E141" s="486"/>
      <c r="F141" s="484" t="s">
        <v>542</v>
      </c>
      <c r="G141" s="485"/>
      <c r="H141" s="485"/>
      <c r="I141" s="486"/>
      <c r="J141" s="484" t="s">
        <v>543</v>
      </c>
      <c r="K141" s="485"/>
      <c r="L141" s="485"/>
      <c r="M141" s="486"/>
    </row>
    <row r="142" spans="1:13" s="378" customFormat="1" ht="57" customHeight="1">
      <c r="A142" s="483"/>
      <c r="B142" s="300" t="s">
        <v>544</v>
      </c>
      <c r="C142" s="234" t="s">
        <v>420</v>
      </c>
      <c r="D142" s="301" t="s">
        <v>545</v>
      </c>
      <c r="E142" s="327" t="s">
        <v>420</v>
      </c>
      <c r="F142" s="300" t="s">
        <v>544</v>
      </c>
      <c r="G142" s="234" t="s">
        <v>420</v>
      </c>
      <c r="H142" s="301" t="s">
        <v>545</v>
      </c>
      <c r="I142" s="327" t="s">
        <v>420</v>
      </c>
      <c r="J142" s="302" t="s">
        <v>546</v>
      </c>
      <c r="K142" s="234" t="s">
        <v>420</v>
      </c>
      <c r="L142" s="303" t="s">
        <v>545</v>
      </c>
      <c r="M142" s="327" t="s">
        <v>420</v>
      </c>
    </row>
    <row r="143" spans="1:13" s="21" customFormat="1" ht="18" customHeight="1">
      <c r="A143" s="206" t="s">
        <v>189</v>
      </c>
      <c r="B143" s="328">
        <v>0</v>
      </c>
      <c r="C143" s="329">
        <v>0</v>
      </c>
      <c r="D143" s="330">
        <v>3</v>
      </c>
      <c r="E143" s="331">
        <v>81.5</v>
      </c>
      <c r="F143" s="328">
        <v>0</v>
      </c>
      <c r="G143" s="329">
        <v>0</v>
      </c>
      <c r="H143" s="330">
        <v>0</v>
      </c>
      <c r="I143" s="331">
        <v>0</v>
      </c>
      <c r="J143" s="328">
        <v>0</v>
      </c>
      <c r="K143" s="329">
        <v>0</v>
      </c>
      <c r="L143" s="330">
        <v>2</v>
      </c>
      <c r="M143" s="331">
        <v>49</v>
      </c>
    </row>
    <row r="144" spans="1:13" s="21" customFormat="1" ht="18" customHeight="1">
      <c r="A144" s="206" t="s">
        <v>192</v>
      </c>
      <c r="B144" s="328">
        <v>5</v>
      </c>
      <c r="C144" s="329">
        <v>135</v>
      </c>
      <c r="D144" s="330">
        <v>0</v>
      </c>
      <c r="E144" s="331">
        <v>0</v>
      </c>
      <c r="F144" s="328">
        <v>0</v>
      </c>
      <c r="G144" s="329">
        <v>0</v>
      </c>
      <c r="H144" s="330">
        <v>0</v>
      </c>
      <c r="I144" s="331">
        <v>0</v>
      </c>
      <c r="J144" s="328">
        <v>4</v>
      </c>
      <c r="K144" s="329">
        <v>68</v>
      </c>
      <c r="L144" s="330">
        <v>0</v>
      </c>
      <c r="M144" s="331">
        <v>0</v>
      </c>
    </row>
    <row r="145" spans="1:13" s="21" customFormat="1" ht="18" customHeight="1">
      <c r="A145" s="206" t="s">
        <v>219</v>
      </c>
      <c r="B145" s="328">
        <v>3</v>
      </c>
      <c r="C145" s="329">
        <v>90</v>
      </c>
      <c r="D145" s="330">
        <v>0</v>
      </c>
      <c r="E145" s="331">
        <v>0</v>
      </c>
      <c r="F145" s="328">
        <v>0</v>
      </c>
      <c r="G145" s="329">
        <v>0</v>
      </c>
      <c r="H145" s="330">
        <v>0</v>
      </c>
      <c r="I145" s="331">
        <v>0</v>
      </c>
      <c r="J145" s="328">
        <v>1</v>
      </c>
      <c r="K145" s="329">
        <v>30</v>
      </c>
      <c r="L145" s="330">
        <v>0</v>
      </c>
      <c r="M145" s="331">
        <v>0</v>
      </c>
    </row>
    <row r="146" spans="1:13" s="21" customFormat="1" ht="18" customHeight="1">
      <c r="A146" s="206" t="s">
        <v>194</v>
      </c>
      <c r="B146" s="328">
        <v>5</v>
      </c>
      <c r="C146" s="329">
        <v>175</v>
      </c>
      <c r="D146" s="330">
        <v>0</v>
      </c>
      <c r="E146" s="331">
        <v>0</v>
      </c>
      <c r="F146" s="328">
        <v>0</v>
      </c>
      <c r="G146" s="329">
        <v>0</v>
      </c>
      <c r="H146" s="330">
        <v>0</v>
      </c>
      <c r="I146" s="331">
        <v>0</v>
      </c>
      <c r="J146" s="328">
        <v>3</v>
      </c>
      <c r="K146" s="329">
        <v>107</v>
      </c>
      <c r="L146" s="330">
        <v>0</v>
      </c>
      <c r="M146" s="331">
        <v>0</v>
      </c>
    </row>
    <row r="147" spans="1:13" s="380" customFormat="1" ht="36" customHeight="1" thickBot="1">
      <c r="A147" s="310" t="s">
        <v>404</v>
      </c>
      <c r="B147" s="381">
        <f aca="true" t="shared" si="26" ref="B147:M147">SUM(B143:B146)</f>
        <v>13</v>
      </c>
      <c r="C147" s="387">
        <f t="shared" si="26"/>
        <v>400</v>
      </c>
      <c r="D147" s="383">
        <f t="shared" si="26"/>
        <v>3</v>
      </c>
      <c r="E147" s="384">
        <f t="shared" si="26"/>
        <v>81.5</v>
      </c>
      <c r="F147" s="381">
        <f t="shared" si="26"/>
        <v>0</v>
      </c>
      <c r="G147" s="383">
        <f t="shared" si="26"/>
        <v>0</v>
      </c>
      <c r="H147" s="383">
        <f t="shared" si="26"/>
        <v>0</v>
      </c>
      <c r="I147" s="385">
        <f t="shared" si="26"/>
        <v>0</v>
      </c>
      <c r="J147" s="381">
        <f t="shared" si="26"/>
        <v>8</v>
      </c>
      <c r="K147" s="387">
        <f t="shared" si="26"/>
        <v>205</v>
      </c>
      <c r="L147" s="383">
        <f t="shared" si="26"/>
        <v>2</v>
      </c>
      <c r="M147" s="384">
        <f t="shared" si="26"/>
        <v>49</v>
      </c>
    </row>
  </sheetData>
  <mergeCells count="58">
    <mergeCell ref="J55:M55"/>
    <mergeCell ref="B64:M64"/>
    <mergeCell ref="B80:M80"/>
    <mergeCell ref="A41:A42"/>
    <mergeCell ref="B41:E41"/>
    <mergeCell ref="F41:I41"/>
    <mergeCell ref="J41:M41"/>
    <mergeCell ref="A3:A4"/>
    <mergeCell ref="A16:A17"/>
    <mergeCell ref="F32:I32"/>
    <mergeCell ref="A32:A33"/>
    <mergeCell ref="A103:A104"/>
    <mergeCell ref="B103:E103"/>
    <mergeCell ref="F103:I103"/>
    <mergeCell ref="B55:E55"/>
    <mergeCell ref="F55:I55"/>
    <mergeCell ref="B102:M102"/>
    <mergeCell ref="J65:M65"/>
    <mergeCell ref="B81:E81"/>
    <mergeCell ref="F81:I81"/>
    <mergeCell ref="J81:M81"/>
    <mergeCell ref="A114:A115"/>
    <mergeCell ref="B1:M1"/>
    <mergeCell ref="B40:M40"/>
    <mergeCell ref="B54:M54"/>
    <mergeCell ref="B16:C16"/>
    <mergeCell ref="D16:E16"/>
    <mergeCell ref="F16:G16"/>
    <mergeCell ref="B3:C3"/>
    <mergeCell ref="D3:E3"/>
    <mergeCell ref="A55:A56"/>
    <mergeCell ref="J32:M32"/>
    <mergeCell ref="B31:M31"/>
    <mergeCell ref="H3:I3"/>
    <mergeCell ref="J3:K3"/>
    <mergeCell ref="L3:M3"/>
    <mergeCell ref="B32:E32"/>
    <mergeCell ref="H16:H17"/>
    <mergeCell ref="F3:G3"/>
    <mergeCell ref="A141:A142"/>
    <mergeCell ref="B141:E141"/>
    <mergeCell ref="F141:I141"/>
    <mergeCell ref="B140:M140"/>
    <mergeCell ref="J141:M141"/>
    <mergeCell ref="A127:A128"/>
    <mergeCell ref="B127:E127"/>
    <mergeCell ref="F127:I127"/>
    <mergeCell ref="J127:M127"/>
    <mergeCell ref="B126:M126"/>
    <mergeCell ref="J103:M103"/>
    <mergeCell ref="A81:A82"/>
    <mergeCell ref="A65:A66"/>
    <mergeCell ref="B65:E65"/>
    <mergeCell ref="F65:I65"/>
    <mergeCell ref="B113:M113"/>
    <mergeCell ref="B114:E114"/>
    <mergeCell ref="F114:I114"/>
    <mergeCell ref="J114:M114"/>
  </mergeCells>
  <printOptions horizontalCentered="1" verticalCentered="1"/>
  <pageMargins left="0" right="0" top="0.3937007874015748" bottom="0.3937007874015748" header="0.5118110236220472" footer="0.5118110236220472"/>
  <pageSetup orientation="landscape" pageOrder="overThenDown" paperSize="9" scale="80" r:id="rId1"/>
  <rowBreaks count="8" manualBreakCount="8">
    <brk id="30" max="255" man="1"/>
    <brk id="39" max="255" man="1"/>
    <brk id="63" max="255" man="1"/>
    <brk id="79" max="255" man="1"/>
    <brk id="101" max="255" man="1"/>
    <brk id="112" max="255" man="1"/>
    <brk id="125" max="255" man="1"/>
    <brk id="13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I155"/>
  <sheetViews>
    <sheetView zoomScale="75" zoomScaleNormal="75" workbookViewId="0" topLeftCell="A1">
      <selection activeCell="A155" sqref="A1:M155"/>
    </sheetView>
  </sheetViews>
  <sheetFormatPr defaultColWidth="9.140625" defaultRowHeight="12.75"/>
  <cols>
    <col min="1" max="1" width="22.00390625" style="24" customWidth="1"/>
    <col min="2" max="2" width="8.57421875" style="24" customWidth="1"/>
    <col min="3" max="3" width="14.00390625" style="24" bestFit="1" customWidth="1"/>
    <col min="4" max="4" width="7.8515625" style="24" customWidth="1"/>
    <col min="5" max="5" width="12.421875" style="24" customWidth="1"/>
    <col min="6" max="6" width="7.57421875" style="24" customWidth="1"/>
    <col min="7" max="7" width="12.57421875" style="24" customWidth="1"/>
    <col min="8" max="8" width="9.421875" style="24" customWidth="1"/>
    <col min="9" max="9" width="12.28125" style="24" customWidth="1"/>
    <col min="10" max="10" width="7.421875" style="24" customWidth="1"/>
    <col min="11" max="11" width="12.7109375" style="24" customWidth="1"/>
    <col min="12" max="12" width="7.57421875" style="24" customWidth="1"/>
    <col min="13" max="13" width="13.28125" style="24" customWidth="1"/>
    <col min="20" max="23" width="12.8515625" style="24" customWidth="1"/>
    <col min="24" max="16384" width="9.140625" style="24" customWidth="1"/>
  </cols>
  <sheetData>
    <row r="1" spans="1:13" ht="57" customHeight="1">
      <c r="A1" s="23" t="s">
        <v>358</v>
      </c>
      <c r="B1" s="510" t="s">
        <v>197</v>
      </c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2"/>
    </row>
    <row r="2" ht="10.5" customHeight="1" thickBot="1"/>
    <row r="3" spans="1:13" s="7" customFormat="1" ht="58.5" customHeight="1">
      <c r="A3" s="513" t="s">
        <v>26</v>
      </c>
      <c r="B3" s="495" t="s">
        <v>413</v>
      </c>
      <c r="C3" s="496"/>
      <c r="D3" s="496" t="s">
        <v>414</v>
      </c>
      <c r="E3" s="503"/>
      <c r="F3" s="495" t="s">
        <v>415</v>
      </c>
      <c r="G3" s="496"/>
      <c r="H3" s="496" t="s">
        <v>416</v>
      </c>
      <c r="I3" s="503"/>
      <c r="J3" s="495" t="s">
        <v>417</v>
      </c>
      <c r="K3" s="496"/>
      <c r="L3" s="496" t="s">
        <v>418</v>
      </c>
      <c r="M3" s="503"/>
    </row>
    <row r="4" spans="1:13" s="30" customFormat="1" ht="48.75" customHeight="1">
      <c r="A4" s="514"/>
      <c r="B4" s="25" t="s">
        <v>419</v>
      </c>
      <c r="C4" s="26" t="s">
        <v>420</v>
      </c>
      <c r="D4" s="27" t="s">
        <v>419</v>
      </c>
      <c r="E4" s="28" t="s">
        <v>420</v>
      </c>
      <c r="F4" s="25" t="s">
        <v>419</v>
      </c>
      <c r="G4" s="26" t="s">
        <v>420</v>
      </c>
      <c r="H4" s="27" t="s">
        <v>419</v>
      </c>
      <c r="I4" s="28" t="s">
        <v>420</v>
      </c>
      <c r="J4" s="25" t="s">
        <v>419</v>
      </c>
      <c r="K4" s="26" t="s">
        <v>420</v>
      </c>
      <c r="L4" s="27" t="s">
        <v>419</v>
      </c>
      <c r="M4" s="28" t="s">
        <v>420</v>
      </c>
    </row>
    <row r="5" spans="1:13" s="7" customFormat="1" ht="15" customHeight="1">
      <c r="A5" s="289" t="s">
        <v>27</v>
      </c>
      <c r="B5" s="319">
        <f aca="true" t="shared" si="0" ref="B5:M5">B43</f>
        <v>29</v>
      </c>
      <c r="C5" s="320">
        <f t="shared" si="0"/>
        <v>1070</v>
      </c>
      <c r="D5" s="321">
        <f t="shared" si="0"/>
        <v>30</v>
      </c>
      <c r="E5" s="322">
        <f t="shared" si="0"/>
        <v>705.5</v>
      </c>
      <c r="F5" s="319">
        <f t="shared" si="0"/>
        <v>1</v>
      </c>
      <c r="G5" s="399">
        <f t="shared" si="0"/>
        <v>35</v>
      </c>
      <c r="H5" s="320">
        <f t="shared" si="0"/>
        <v>2</v>
      </c>
      <c r="I5" s="322">
        <f t="shared" si="0"/>
        <v>58</v>
      </c>
      <c r="J5" s="319">
        <f t="shared" si="0"/>
        <v>8</v>
      </c>
      <c r="K5" s="399">
        <f t="shared" si="0"/>
        <v>229</v>
      </c>
      <c r="L5" s="320">
        <f t="shared" si="0"/>
        <v>19</v>
      </c>
      <c r="M5" s="322">
        <f t="shared" si="0"/>
        <v>354.615</v>
      </c>
    </row>
    <row r="6" spans="1:13" s="7" customFormat="1" ht="15" customHeight="1">
      <c r="A6" s="289" t="s">
        <v>28</v>
      </c>
      <c r="B6" s="319">
        <f>B53</f>
        <v>22</v>
      </c>
      <c r="C6" s="320">
        <f aca="true" t="shared" si="1" ref="C6:M6">C53</f>
        <v>832</v>
      </c>
      <c r="D6" s="321">
        <f t="shared" si="1"/>
        <v>11</v>
      </c>
      <c r="E6" s="322">
        <f t="shared" si="1"/>
        <v>315.5</v>
      </c>
      <c r="F6" s="319">
        <f t="shared" si="1"/>
        <v>0</v>
      </c>
      <c r="G6" s="399">
        <f t="shared" si="1"/>
        <v>0</v>
      </c>
      <c r="H6" s="320">
        <f t="shared" si="1"/>
        <v>1</v>
      </c>
      <c r="I6" s="322">
        <f t="shared" si="1"/>
        <v>38</v>
      </c>
      <c r="J6" s="319">
        <f t="shared" si="1"/>
        <v>8</v>
      </c>
      <c r="K6" s="399">
        <f t="shared" si="1"/>
        <v>230</v>
      </c>
      <c r="L6" s="320">
        <f t="shared" si="1"/>
        <v>6</v>
      </c>
      <c r="M6" s="322">
        <f t="shared" si="1"/>
        <v>122</v>
      </c>
    </row>
    <row r="7" spans="1:13" s="7" customFormat="1" ht="15" customHeight="1">
      <c r="A7" s="289" t="s">
        <v>29</v>
      </c>
      <c r="B7" s="319">
        <f>B75</f>
        <v>72</v>
      </c>
      <c r="C7" s="320">
        <f aca="true" t="shared" si="2" ref="C7:M7">C75</f>
        <v>2395</v>
      </c>
      <c r="D7" s="321">
        <f t="shared" si="2"/>
        <v>83</v>
      </c>
      <c r="E7" s="322">
        <f t="shared" si="2"/>
        <v>2277.5</v>
      </c>
      <c r="F7" s="319">
        <f t="shared" si="2"/>
        <v>0</v>
      </c>
      <c r="G7" s="399">
        <f t="shared" si="2"/>
        <v>0</v>
      </c>
      <c r="H7" s="320">
        <f t="shared" si="2"/>
        <v>3</v>
      </c>
      <c r="I7" s="322">
        <f t="shared" si="2"/>
        <v>49</v>
      </c>
      <c r="J7" s="319">
        <f t="shared" si="2"/>
        <v>28</v>
      </c>
      <c r="K7" s="399">
        <f t="shared" si="2"/>
        <v>478</v>
      </c>
      <c r="L7" s="320">
        <f t="shared" si="2"/>
        <v>67</v>
      </c>
      <c r="M7" s="322">
        <f t="shared" si="2"/>
        <v>1267.825</v>
      </c>
    </row>
    <row r="8" spans="1:13" s="7" customFormat="1" ht="15" customHeight="1">
      <c r="A8" s="289" t="s">
        <v>30</v>
      </c>
      <c r="B8" s="319">
        <f>B90</f>
        <v>98</v>
      </c>
      <c r="C8" s="320">
        <f aca="true" t="shared" si="3" ref="C8:M8">C90</f>
        <v>3186</v>
      </c>
      <c r="D8" s="321">
        <f t="shared" si="3"/>
        <v>51</v>
      </c>
      <c r="E8" s="322">
        <f t="shared" si="3"/>
        <v>1031</v>
      </c>
      <c r="F8" s="319">
        <f t="shared" si="3"/>
        <v>0</v>
      </c>
      <c r="G8" s="399">
        <f t="shared" si="3"/>
        <v>0</v>
      </c>
      <c r="H8" s="320">
        <f t="shared" si="3"/>
        <v>1</v>
      </c>
      <c r="I8" s="322">
        <f t="shared" si="3"/>
        <v>20</v>
      </c>
      <c r="J8" s="319">
        <f t="shared" si="3"/>
        <v>60</v>
      </c>
      <c r="K8" s="399">
        <f t="shared" si="3"/>
        <v>461</v>
      </c>
      <c r="L8" s="320">
        <f t="shared" si="3"/>
        <v>25</v>
      </c>
      <c r="M8" s="322">
        <f t="shared" si="3"/>
        <v>575.33</v>
      </c>
    </row>
    <row r="9" spans="1:13" s="7" customFormat="1" ht="15" customHeight="1">
      <c r="A9" s="289" t="s">
        <v>31</v>
      </c>
      <c r="B9" s="319">
        <f>B108</f>
        <v>59</v>
      </c>
      <c r="C9" s="320">
        <f aca="true" t="shared" si="4" ref="C9:M9">C108</f>
        <v>1947</v>
      </c>
      <c r="D9" s="321">
        <f t="shared" si="4"/>
        <v>54</v>
      </c>
      <c r="E9" s="322">
        <f t="shared" si="4"/>
        <v>1290.25</v>
      </c>
      <c r="F9" s="319">
        <f t="shared" si="4"/>
        <v>0</v>
      </c>
      <c r="G9" s="399">
        <f t="shared" si="4"/>
        <v>0</v>
      </c>
      <c r="H9" s="320">
        <f t="shared" si="4"/>
        <v>0</v>
      </c>
      <c r="I9" s="322">
        <f t="shared" si="4"/>
        <v>0</v>
      </c>
      <c r="J9" s="319">
        <f t="shared" si="4"/>
        <v>23</v>
      </c>
      <c r="K9" s="399">
        <f t="shared" si="4"/>
        <v>834</v>
      </c>
      <c r="L9" s="320">
        <f t="shared" si="4"/>
        <v>44</v>
      </c>
      <c r="M9" s="322">
        <f t="shared" si="4"/>
        <v>938.45</v>
      </c>
    </row>
    <row r="10" spans="1:13" s="7" customFormat="1" ht="15" customHeight="1">
      <c r="A10" s="289" t="s">
        <v>32</v>
      </c>
      <c r="B10" s="319">
        <f>B118</f>
        <v>18</v>
      </c>
      <c r="C10" s="320">
        <f aca="true" t="shared" si="5" ref="C10:M10">C118</f>
        <v>625</v>
      </c>
      <c r="D10" s="321">
        <f t="shared" si="5"/>
        <v>6</v>
      </c>
      <c r="E10" s="322">
        <f t="shared" si="5"/>
        <v>137</v>
      </c>
      <c r="F10" s="319">
        <f t="shared" si="5"/>
        <v>0</v>
      </c>
      <c r="G10" s="399">
        <f t="shared" si="5"/>
        <v>0</v>
      </c>
      <c r="H10" s="320">
        <f t="shared" si="5"/>
        <v>0</v>
      </c>
      <c r="I10" s="322">
        <f t="shared" si="5"/>
        <v>0</v>
      </c>
      <c r="J10" s="319">
        <f t="shared" si="5"/>
        <v>4</v>
      </c>
      <c r="K10" s="399">
        <f t="shared" si="5"/>
        <v>55</v>
      </c>
      <c r="L10" s="320">
        <f t="shared" si="5"/>
        <v>35</v>
      </c>
      <c r="M10" s="322">
        <f t="shared" si="5"/>
        <v>110</v>
      </c>
    </row>
    <row r="11" spans="1:13" s="7" customFormat="1" ht="15" customHeight="1">
      <c r="A11" s="289" t="s">
        <v>33</v>
      </c>
      <c r="B11" s="319">
        <f>B130</f>
        <v>47</v>
      </c>
      <c r="C11" s="320">
        <f aca="true" t="shared" si="6" ref="C11:M11">C130</f>
        <v>1577</v>
      </c>
      <c r="D11" s="321">
        <f t="shared" si="6"/>
        <v>18</v>
      </c>
      <c r="E11" s="322">
        <f t="shared" si="6"/>
        <v>415</v>
      </c>
      <c r="F11" s="319">
        <f t="shared" si="6"/>
        <v>0</v>
      </c>
      <c r="G11" s="399">
        <f t="shared" si="6"/>
        <v>0</v>
      </c>
      <c r="H11" s="320">
        <f t="shared" si="6"/>
        <v>1</v>
      </c>
      <c r="I11" s="322">
        <f t="shared" si="6"/>
        <v>2</v>
      </c>
      <c r="J11" s="319">
        <f t="shared" si="6"/>
        <v>22</v>
      </c>
      <c r="K11" s="399">
        <f t="shared" si="6"/>
        <v>550</v>
      </c>
      <c r="L11" s="320">
        <f t="shared" si="6"/>
        <v>28</v>
      </c>
      <c r="M11" s="322">
        <f t="shared" si="6"/>
        <v>539.5</v>
      </c>
    </row>
    <row r="12" spans="1:13" s="7" customFormat="1" ht="15" customHeight="1">
      <c r="A12" s="289" t="s">
        <v>34</v>
      </c>
      <c r="B12" s="319">
        <f>B149</f>
        <v>32</v>
      </c>
      <c r="C12" s="320">
        <f aca="true" t="shared" si="7" ref="C12:M12">C149</f>
        <v>837.5</v>
      </c>
      <c r="D12" s="321">
        <f t="shared" si="7"/>
        <v>71</v>
      </c>
      <c r="E12" s="322">
        <f t="shared" si="7"/>
        <v>1408.83</v>
      </c>
      <c r="F12" s="319">
        <f t="shared" si="7"/>
        <v>1</v>
      </c>
      <c r="G12" s="399">
        <f t="shared" si="7"/>
        <v>32</v>
      </c>
      <c r="H12" s="320">
        <f t="shared" si="7"/>
        <v>0</v>
      </c>
      <c r="I12" s="322">
        <f t="shared" si="7"/>
        <v>0</v>
      </c>
      <c r="J12" s="319">
        <f t="shared" si="7"/>
        <v>11</v>
      </c>
      <c r="K12" s="399">
        <f t="shared" si="7"/>
        <v>346.5</v>
      </c>
      <c r="L12" s="320">
        <f t="shared" si="7"/>
        <v>51</v>
      </c>
      <c r="M12" s="322">
        <f t="shared" si="7"/>
        <v>612</v>
      </c>
    </row>
    <row r="13" spans="1:13" s="7" customFormat="1" ht="15" customHeight="1">
      <c r="A13" s="289" t="s">
        <v>35</v>
      </c>
      <c r="B13" s="319">
        <f>B153</f>
        <v>0</v>
      </c>
      <c r="C13" s="320">
        <f aca="true" t="shared" si="8" ref="C13:M13">C153</f>
        <v>0</v>
      </c>
      <c r="D13" s="321">
        <f t="shared" si="8"/>
        <v>0</v>
      </c>
      <c r="E13" s="322">
        <f t="shared" si="8"/>
        <v>0</v>
      </c>
      <c r="F13" s="319">
        <f t="shared" si="8"/>
        <v>0</v>
      </c>
      <c r="G13" s="399">
        <f t="shared" si="8"/>
        <v>0</v>
      </c>
      <c r="H13" s="320">
        <f t="shared" si="8"/>
        <v>0</v>
      </c>
      <c r="I13" s="322">
        <f t="shared" si="8"/>
        <v>0</v>
      </c>
      <c r="J13" s="319">
        <f t="shared" si="8"/>
        <v>0</v>
      </c>
      <c r="K13" s="399">
        <f t="shared" si="8"/>
        <v>0</v>
      </c>
      <c r="L13" s="320">
        <f t="shared" si="8"/>
        <v>0</v>
      </c>
      <c r="M13" s="322">
        <f t="shared" si="8"/>
        <v>0</v>
      </c>
    </row>
    <row r="14" spans="1:13" s="34" customFormat="1" ht="23.25" customHeight="1" thickBot="1">
      <c r="A14" s="4" t="s">
        <v>36</v>
      </c>
      <c r="B14" s="32">
        <f aca="true" t="shared" si="9" ref="B14:M14">SUM(B5:B13)</f>
        <v>377</v>
      </c>
      <c r="C14" s="392">
        <f t="shared" si="9"/>
        <v>12469.5</v>
      </c>
      <c r="D14" s="33">
        <f t="shared" si="9"/>
        <v>324</v>
      </c>
      <c r="E14" s="394">
        <f t="shared" si="9"/>
        <v>7580.58</v>
      </c>
      <c r="F14" s="32">
        <f t="shared" si="9"/>
        <v>2</v>
      </c>
      <c r="G14" s="407">
        <f t="shared" si="9"/>
        <v>67</v>
      </c>
      <c r="H14" s="33">
        <f t="shared" si="9"/>
        <v>8</v>
      </c>
      <c r="I14" s="393">
        <f t="shared" si="9"/>
        <v>167</v>
      </c>
      <c r="J14" s="32">
        <f t="shared" si="9"/>
        <v>164</v>
      </c>
      <c r="K14" s="407">
        <f t="shared" si="9"/>
        <v>3183.5</v>
      </c>
      <c r="L14" s="33">
        <f t="shared" si="9"/>
        <v>275</v>
      </c>
      <c r="M14" s="393">
        <f t="shared" si="9"/>
        <v>4519.72</v>
      </c>
    </row>
    <row r="15" s="31" customFormat="1" ht="12.75"/>
    <row r="16" spans="1:10" s="29" customFormat="1" ht="58.5" customHeight="1">
      <c r="A16" s="515" t="s">
        <v>26</v>
      </c>
      <c r="B16" s="494" t="s">
        <v>421</v>
      </c>
      <c r="C16" s="494"/>
      <c r="D16" s="494" t="s">
        <v>422</v>
      </c>
      <c r="E16" s="494"/>
      <c r="F16" s="494" t="s">
        <v>423</v>
      </c>
      <c r="G16" s="494"/>
      <c r="H16" s="520" t="s">
        <v>424</v>
      </c>
      <c r="J16" s="35"/>
    </row>
    <row r="17" spans="1:10" s="30" customFormat="1" ht="56.25" customHeight="1">
      <c r="A17" s="516"/>
      <c r="B17" s="27" t="s">
        <v>425</v>
      </c>
      <c r="C17" s="26" t="s">
        <v>420</v>
      </c>
      <c r="D17" s="27" t="s">
        <v>425</v>
      </c>
      <c r="E17" s="26" t="s">
        <v>420</v>
      </c>
      <c r="F17" s="27" t="s">
        <v>425</v>
      </c>
      <c r="G17" s="26" t="s">
        <v>420</v>
      </c>
      <c r="H17" s="521"/>
      <c r="I17" s="29"/>
      <c r="J17" s="29"/>
    </row>
    <row r="18" spans="1:11" s="7" customFormat="1" ht="15" customHeight="1">
      <c r="A18" s="203" t="s">
        <v>27</v>
      </c>
      <c r="B18" s="346">
        <f aca="true" t="shared" si="10" ref="B18:C25">B5+D5</f>
        <v>59</v>
      </c>
      <c r="C18" s="347">
        <f t="shared" si="10"/>
        <v>1775.5</v>
      </c>
      <c r="D18" s="409">
        <f aca="true" t="shared" si="11" ref="D18:E25">F5+H5</f>
        <v>3</v>
      </c>
      <c r="E18" s="406">
        <f t="shared" si="11"/>
        <v>93</v>
      </c>
      <c r="F18" s="346">
        <f aca="true" t="shared" si="12" ref="F18:G25">J5+L5</f>
        <v>27</v>
      </c>
      <c r="G18" s="347">
        <f t="shared" si="12"/>
        <v>583.615</v>
      </c>
      <c r="H18" s="352">
        <f>B18+D18+F18</f>
        <v>89</v>
      </c>
      <c r="K18" s="357"/>
    </row>
    <row r="19" spans="1:8" s="7" customFormat="1" ht="15" customHeight="1">
      <c r="A19" s="293" t="s">
        <v>28</v>
      </c>
      <c r="B19" s="348">
        <f t="shared" si="10"/>
        <v>33</v>
      </c>
      <c r="C19" s="349">
        <f t="shared" si="10"/>
        <v>1147.5</v>
      </c>
      <c r="D19" s="410">
        <f t="shared" si="11"/>
        <v>1</v>
      </c>
      <c r="E19" s="402">
        <f t="shared" si="11"/>
        <v>38</v>
      </c>
      <c r="F19" s="348">
        <f t="shared" si="12"/>
        <v>14</v>
      </c>
      <c r="G19" s="349">
        <f t="shared" si="12"/>
        <v>352</v>
      </c>
      <c r="H19" s="353">
        <f aca="true" t="shared" si="13" ref="H19:H25">B19+D19+F19</f>
        <v>48</v>
      </c>
    </row>
    <row r="20" spans="1:8" s="7" customFormat="1" ht="15" customHeight="1">
      <c r="A20" s="293" t="s">
        <v>29</v>
      </c>
      <c r="B20" s="348">
        <f t="shared" si="10"/>
        <v>155</v>
      </c>
      <c r="C20" s="349">
        <f t="shared" si="10"/>
        <v>4672.5</v>
      </c>
      <c r="D20" s="410">
        <f t="shared" si="11"/>
        <v>3</v>
      </c>
      <c r="E20" s="402">
        <f t="shared" si="11"/>
        <v>49</v>
      </c>
      <c r="F20" s="348">
        <f t="shared" si="12"/>
        <v>95</v>
      </c>
      <c r="G20" s="349">
        <f t="shared" si="12"/>
        <v>1745.825</v>
      </c>
      <c r="H20" s="353">
        <f t="shared" si="13"/>
        <v>253</v>
      </c>
    </row>
    <row r="21" spans="1:8" s="7" customFormat="1" ht="15" customHeight="1">
      <c r="A21" s="293" t="s">
        <v>30</v>
      </c>
      <c r="B21" s="348">
        <f t="shared" si="10"/>
        <v>149</v>
      </c>
      <c r="C21" s="349">
        <f t="shared" si="10"/>
        <v>4217</v>
      </c>
      <c r="D21" s="410">
        <f t="shared" si="11"/>
        <v>1</v>
      </c>
      <c r="E21" s="402">
        <f t="shared" si="11"/>
        <v>20</v>
      </c>
      <c r="F21" s="348">
        <f t="shared" si="12"/>
        <v>85</v>
      </c>
      <c r="G21" s="349">
        <f t="shared" si="12"/>
        <v>1036.33</v>
      </c>
      <c r="H21" s="353">
        <f t="shared" si="13"/>
        <v>235</v>
      </c>
    </row>
    <row r="22" spans="1:8" s="7" customFormat="1" ht="15" customHeight="1">
      <c r="A22" s="293" t="s">
        <v>31</v>
      </c>
      <c r="B22" s="348">
        <f t="shared" si="10"/>
        <v>113</v>
      </c>
      <c r="C22" s="349">
        <f t="shared" si="10"/>
        <v>3237.25</v>
      </c>
      <c r="D22" s="410">
        <f t="shared" si="11"/>
        <v>0</v>
      </c>
      <c r="E22" s="402">
        <f t="shared" si="11"/>
        <v>0</v>
      </c>
      <c r="F22" s="348">
        <f t="shared" si="12"/>
        <v>67</v>
      </c>
      <c r="G22" s="349">
        <f t="shared" si="12"/>
        <v>1772.45</v>
      </c>
      <c r="H22" s="353">
        <f t="shared" si="13"/>
        <v>180</v>
      </c>
    </row>
    <row r="23" spans="1:8" s="7" customFormat="1" ht="15" customHeight="1">
      <c r="A23" s="293" t="s">
        <v>32</v>
      </c>
      <c r="B23" s="348">
        <f t="shared" si="10"/>
        <v>24</v>
      </c>
      <c r="C23" s="349">
        <f t="shared" si="10"/>
        <v>762</v>
      </c>
      <c r="D23" s="410">
        <f t="shared" si="11"/>
        <v>0</v>
      </c>
      <c r="E23" s="402">
        <f t="shared" si="11"/>
        <v>0</v>
      </c>
      <c r="F23" s="348">
        <f t="shared" si="12"/>
        <v>39</v>
      </c>
      <c r="G23" s="349">
        <f t="shared" si="12"/>
        <v>165</v>
      </c>
      <c r="H23" s="353">
        <f t="shared" si="13"/>
        <v>63</v>
      </c>
    </row>
    <row r="24" spans="1:8" s="7" customFormat="1" ht="15" customHeight="1">
      <c r="A24" s="293" t="s">
        <v>33</v>
      </c>
      <c r="B24" s="348">
        <f t="shared" si="10"/>
        <v>65</v>
      </c>
      <c r="C24" s="349">
        <f t="shared" si="10"/>
        <v>1992</v>
      </c>
      <c r="D24" s="410">
        <f t="shared" si="11"/>
        <v>1</v>
      </c>
      <c r="E24" s="402">
        <f t="shared" si="11"/>
        <v>2</v>
      </c>
      <c r="F24" s="348">
        <f t="shared" si="12"/>
        <v>50</v>
      </c>
      <c r="G24" s="349">
        <f t="shared" si="12"/>
        <v>1089.5</v>
      </c>
      <c r="H24" s="353">
        <f t="shared" si="13"/>
        <v>116</v>
      </c>
    </row>
    <row r="25" spans="1:8" s="7" customFormat="1" ht="15" customHeight="1">
      <c r="A25" s="293" t="s">
        <v>34</v>
      </c>
      <c r="B25" s="348">
        <f t="shared" si="10"/>
        <v>103</v>
      </c>
      <c r="C25" s="349">
        <f t="shared" si="10"/>
        <v>2246.33</v>
      </c>
      <c r="D25" s="408">
        <f t="shared" si="11"/>
        <v>1</v>
      </c>
      <c r="E25" s="402">
        <f t="shared" si="11"/>
        <v>32</v>
      </c>
      <c r="F25" s="348">
        <f t="shared" si="12"/>
        <v>62</v>
      </c>
      <c r="G25" s="349">
        <f t="shared" si="12"/>
        <v>958.5</v>
      </c>
      <c r="H25" s="353">
        <f t="shared" si="13"/>
        <v>166</v>
      </c>
    </row>
    <row r="26" spans="1:8" s="7" customFormat="1" ht="15" customHeight="1">
      <c r="A26" s="345" t="s">
        <v>35</v>
      </c>
      <c r="B26" s="403">
        <v>0</v>
      </c>
      <c r="C26" s="404">
        <v>0</v>
      </c>
      <c r="D26" s="403">
        <v>0</v>
      </c>
      <c r="E26" s="404">
        <v>0</v>
      </c>
      <c r="F26" s="403">
        <v>0</v>
      </c>
      <c r="G26" s="404">
        <v>0</v>
      </c>
      <c r="H26" s="411">
        <v>0</v>
      </c>
    </row>
    <row r="27" spans="1:8" s="82" customFormat="1" ht="24" customHeight="1">
      <c r="A27" s="19" t="s">
        <v>36</v>
      </c>
      <c r="B27" s="355">
        <f aca="true" t="shared" si="14" ref="B27:G27">SUM(B18:B26)</f>
        <v>701</v>
      </c>
      <c r="C27" s="356">
        <f t="shared" si="14"/>
        <v>20050.08</v>
      </c>
      <c r="D27" s="355">
        <f t="shared" si="14"/>
        <v>10</v>
      </c>
      <c r="E27" s="356">
        <f t="shared" si="14"/>
        <v>234</v>
      </c>
      <c r="F27" s="355">
        <f t="shared" si="14"/>
        <v>439</v>
      </c>
      <c r="G27" s="356">
        <f t="shared" si="14"/>
        <v>7703.22</v>
      </c>
      <c r="H27" s="81">
        <f>B27+D27+F27</f>
        <v>1150</v>
      </c>
    </row>
    <row r="29" ht="12.75">
      <c r="A29" s="24" t="s">
        <v>359</v>
      </c>
    </row>
    <row r="31" spans="1:13" s="2" customFormat="1" ht="12.75">
      <c r="A31" s="373" t="s">
        <v>355</v>
      </c>
      <c r="B31" s="7"/>
      <c r="C31" s="7"/>
      <c r="D31" s="7"/>
      <c r="L31" s="13"/>
      <c r="M31" s="13"/>
    </row>
    <row r="32" spans="1:13" s="37" customFormat="1" ht="13.5" customHeight="1">
      <c r="A32" s="38"/>
      <c r="L32" s="24"/>
      <c r="M32" s="24"/>
    </row>
    <row r="33" spans="1:13" s="106" customFormat="1" ht="57" customHeight="1" thickBot="1">
      <c r="A33" s="233" t="s">
        <v>358</v>
      </c>
      <c r="B33" s="507" t="s">
        <v>548</v>
      </c>
      <c r="C33" s="508"/>
      <c r="D33" s="508"/>
      <c r="E33" s="508"/>
      <c r="F33" s="508"/>
      <c r="G33" s="508"/>
      <c r="H33" s="508"/>
      <c r="I33" s="508"/>
      <c r="J33" s="508"/>
      <c r="K33" s="508"/>
      <c r="L33" s="508"/>
      <c r="M33" s="509"/>
    </row>
    <row r="34" spans="1:13" s="299" customFormat="1" ht="57" customHeight="1">
      <c r="A34" s="482" t="s">
        <v>427</v>
      </c>
      <c r="B34" s="484" t="s">
        <v>541</v>
      </c>
      <c r="C34" s="485"/>
      <c r="D34" s="485"/>
      <c r="E34" s="486"/>
      <c r="F34" s="484" t="s">
        <v>542</v>
      </c>
      <c r="G34" s="485"/>
      <c r="H34" s="485"/>
      <c r="I34" s="486"/>
      <c r="J34" s="484" t="s">
        <v>543</v>
      </c>
      <c r="K34" s="485"/>
      <c r="L34" s="485"/>
      <c r="M34" s="486"/>
    </row>
    <row r="35" spans="1:13" s="304" customFormat="1" ht="57" customHeight="1">
      <c r="A35" s="483"/>
      <c r="B35" s="300" t="s">
        <v>544</v>
      </c>
      <c r="C35" s="223" t="s">
        <v>420</v>
      </c>
      <c r="D35" s="301" t="s">
        <v>545</v>
      </c>
      <c r="E35" s="306" t="s">
        <v>420</v>
      </c>
      <c r="F35" s="300" t="s">
        <v>544</v>
      </c>
      <c r="G35" s="223" t="s">
        <v>420</v>
      </c>
      <c r="H35" s="301" t="s">
        <v>545</v>
      </c>
      <c r="I35" s="306" t="s">
        <v>420</v>
      </c>
      <c r="J35" s="302" t="s">
        <v>546</v>
      </c>
      <c r="K35" s="223" t="s">
        <v>420</v>
      </c>
      <c r="L35" s="303" t="s">
        <v>545</v>
      </c>
      <c r="M35" s="306" t="s">
        <v>420</v>
      </c>
    </row>
    <row r="36" spans="1:13" s="21" customFormat="1" ht="18" customHeight="1">
      <c r="A36" s="395" t="s">
        <v>535</v>
      </c>
      <c r="B36" s="328">
        <v>1</v>
      </c>
      <c r="C36" s="329">
        <v>38</v>
      </c>
      <c r="D36" s="330">
        <v>3</v>
      </c>
      <c r="E36" s="331">
        <v>12</v>
      </c>
      <c r="F36" s="328">
        <v>0</v>
      </c>
      <c r="G36" s="329">
        <v>0</v>
      </c>
      <c r="H36" s="330">
        <v>0</v>
      </c>
      <c r="I36" s="331">
        <v>0</v>
      </c>
      <c r="J36" s="328">
        <v>0</v>
      </c>
      <c r="K36" s="329">
        <v>0</v>
      </c>
      <c r="L36" s="330">
        <v>2</v>
      </c>
      <c r="M36" s="331">
        <v>30</v>
      </c>
    </row>
    <row r="37" spans="1:13" s="21" customFormat="1" ht="18" customHeight="1">
      <c r="A37" s="395" t="s">
        <v>434</v>
      </c>
      <c r="B37" s="328">
        <v>0</v>
      </c>
      <c r="C37" s="329">
        <v>0</v>
      </c>
      <c r="D37" s="330">
        <v>2</v>
      </c>
      <c r="E37" s="331">
        <v>60</v>
      </c>
      <c r="F37" s="328">
        <v>0</v>
      </c>
      <c r="G37" s="329">
        <v>0</v>
      </c>
      <c r="H37" s="330">
        <v>0</v>
      </c>
      <c r="I37" s="331">
        <v>0</v>
      </c>
      <c r="J37" s="328">
        <v>0</v>
      </c>
      <c r="K37" s="329">
        <v>0</v>
      </c>
      <c r="L37" s="330">
        <v>1</v>
      </c>
      <c r="M37" s="331">
        <v>25</v>
      </c>
    </row>
    <row r="38" spans="1:13" s="21" customFormat="1" ht="18" customHeight="1">
      <c r="A38" s="395" t="s">
        <v>435</v>
      </c>
      <c r="B38" s="328">
        <v>2</v>
      </c>
      <c r="C38" s="329">
        <v>70</v>
      </c>
      <c r="D38" s="330">
        <v>0</v>
      </c>
      <c r="E38" s="331">
        <v>0</v>
      </c>
      <c r="F38" s="328">
        <v>0</v>
      </c>
      <c r="G38" s="329">
        <v>0</v>
      </c>
      <c r="H38" s="330">
        <v>0</v>
      </c>
      <c r="I38" s="331">
        <v>0</v>
      </c>
      <c r="J38" s="328">
        <v>2</v>
      </c>
      <c r="K38" s="329">
        <v>45</v>
      </c>
      <c r="L38" s="330">
        <v>0</v>
      </c>
      <c r="M38" s="331">
        <v>0</v>
      </c>
    </row>
    <row r="39" spans="1:13" s="21" customFormat="1" ht="18" customHeight="1">
      <c r="A39" s="395" t="s">
        <v>27</v>
      </c>
      <c r="B39" s="328">
        <v>18</v>
      </c>
      <c r="C39" s="329">
        <v>670</v>
      </c>
      <c r="D39" s="330">
        <v>24</v>
      </c>
      <c r="E39" s="331">
        <v>603.5</v>
      </c>
      <c r="F39" s="328">
        <v>1</v>
      </c>
      <c r="G39" s="329">
        <v>35</v>
      </c>
      <c r="H39" s="330">
        <v>1</v>
      </c>
      <c r="I39" s="331">
        <v>33</v>
      </c>
      <c r="J39" s="328">
        <v>4</v>
      </c>
      <c r="K39" s="329">
        <v>154</v>
      </c>
      <c r="L39" s="330">
        <v>12</v>
      </c>
      <c r="M39" s="331">
        <v>240.5</v>
      </c>
    </row>
    <row r="40" spans="1:13" s="21" customFormat="1" ht="18" customHeight="1">
      <c r="A40" s="395" t="s">
        <v>437</v>
      </c>
      <c r="B40" s="328">
        <v>4</v>
      </c>
      <c r="C40" s="329">
        <v>152</v>
      </c>
      <c r="D40" s="330">
        <v>1</v>
      </c>
      <c r="E40" s="331">
        <v>30</v>
      </c>
      <c r="F40" s="328">
        <v>0</v>
      </c>
      <c r="G40" s="329">
        <v>0</v>
      </c>
      <c r="H40" s="330">
        <v>0</v>
      </c>
      <c r="I40" s="331">
        <v>0</v>
      </c>
      <c r="J40" s="328">
        <v>0</v>
      </c>
      <c r="K40" s="329">
        <v>0</v>
      </c>
      <c r="L40" s="330">
        <v>2</v>
      </c>
      <c r="M40" s="331">
        <v>50</v>
      </c>
    </row>
    <row r="41" spans="1:13" s="21" customFormat="1" ht="18" customHeight="1">
      <c r="A41" s="395" t="s">
        <v>438</v>
      </c>
      <c r="B41" s="328">
        <v>2</v>
      </c>
      <c r="C41" s="329">
        <v>70</v>
      </c>
      <c r="D41" s="330">
        <v>0</v>
      </c>
      <c r="E41" s="331">
        <v>0</v>
      </c>
      <c r="F41" s="328">
        <v>0</v>
      </c>
      <c r="G41" s="329">
        <v>0</v>
      </c>
      <c r="H41" s="330">
        <v>0</v>
      </c>
      <c r="I41" s="331">
        <v>0</v>
      </c>
      <c r="J41" s="328">
        <v>2</v>
      </c>
      <c r="K41" s="329">
        <v>30</v>
      </c>
      <c r="L41" s="330">
        <v>0</v>
      </c>
      <c r="M41" s="331">
        <v>0</v>
      </c>
    </row>
    <row r="42" spans="1:13" s="21" customFormat="1" ht="18" customHeight="1">
      <c r="A42" s="395" t="s">
        <v>534</v>
      </c>
      <c r="B42" s="328">
        <v>2</v>
      </c>
      <c r="C42" s="329">
        <v>70</v>
      </c>
      <c r="D42" s="330">
        <v>0</v>
      </c>
      <c r="E42" s="331">
        <v>0</v>
      </c>
      <c r="F42" s="328">
        <v>0</v>
      </c>
      <c r="G42" s="329">
        <v>0</v>
      </c>
      <c r="H42" s="330">
        <v>1</v>
      </c>
      <c r="I42" s="331">
        <v>25</v>
      </c>
      <c r="J42" s="328">
        <v>0</v>
      </c>
      <c r="K42" s="329">
        <v>0</v>
      </c>
      <c r="L42" s="330">
        <v>2</v>
      </c>
      <c r="M42" s="331">
        <v>9.115</v>
      </c>
    </row>
    <row r="43" spans="1:13" s="307" customFormat="1" ht="19.5" customHeight="1" thickBot="1">
      <c r="A43" s="310" t="s">
        <v>441</v>
      </c>
      <c r="B43" s="311">
        <f aca="true" t="shared" si="15" ref="B43:M43">SUM(B36:B42)</f>
        <v>29</v>
      </c>
      <c r="C43" s="377">
        <f t="shared" si="15"/>
        <v>1070</v>
      </c>
      <c r="D43" s="312">
        <f t="shared" si="15"/>
        <v>30</v>
      </c>
      <c r="E43" s="376">
        <f t="shared" si="15"/>
        <v>705.5</v>
      </c>
      <c r="F43" s="311">
        <f t="shared" si="15"/>
        <v>1</v>
      </c>
      <c r="G43" s="377">
        <f t="shared" si="15"/>
        <v>35</v>
      </c>
      <c r="H43" s="312">
        <f t="shared" si="15"/>
        <v>2</v>
      </c>
      <c r="I43" s="376">
        <f t="shared" si="15"/>
        <v>58</v>
      </c>
      <c r="J43" s="311">
        <f t="shared" si="15"/>
        <v>8</v>
      </c>
      <c r="K43" s="377">
        <f t="shared" si="15"/>
        <v>229</v>
      </c>
      <c r="L43" s="312">
        <f t="shared" si="15"/>
        <v>19</v>
      </c>
      <c r="M43" s="375">
        <f t="shared" si="15"/>
        <v>354.615</v>
      </c>
    </row>
    <row r="44" s="45" customFormat="1" ht="12.75">
      <c r="M44" s="36"/>
    </row>
    <row r="45" spans="2:155" s="46" customFormat="1" ht="12.75">
      <c r="B45" s="47"/>
      <c r="C45" s="48"/>
      <c r="D45" s="47"/>
      <c r="E45" s="48"/>
      <c r="F45" s="47"/>
      <c r="G45" s="48"/>
      <c r="H45" s="47"/>
      <c r="I45" s="48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</row>
    <row r="46" spans="1:13" ht="57" customHeight="1" thickBot="1">
      <c r="A46" s="23" t="s">
        <v>358</v>
      </c>
      <c r="B46" s="492" t="s">
        <v>53</v>
      </c>
      <c r="C46" s="493"/>
      <c r="D46" s="493"/>
      <c r="E46" s="493"/>
      <c r="F46" s="493"/>
      <c r="G46" s="493"/>
      <c r="H46" s="493"/>
      <c r="I46" s="493"/>
      <c r="J46" s="493"/>
      <c r="K46" s="493"/>
      <c r="L46" s="493"/>
      <c r="M46" s="504"/>
    </row>
    <row r="47" spans="1:13" s="299" customFormat="1" ht="57" customHeight="1">
      <c r="A47" s="482" t="s">
        <v>427</v>
      </c>
      <c r="B47" s="484" t="s">
        <v>541</v>
      </c>
      <c r="C47" s="485"/>
      <c r="D47" s="485"/>
      <c r="E47" s="486"/>
      <c r="F47" s="484" t="s">
        <v>542</v>
      </c>
      <c r="G47" s="485"/>
      <c r="H47" s="485"/>
      <c r="I47" s="486"/>
      <c r="J47" s="484" t="s">
        <v>543</v>
      </c>
      <c r="K47" s="485"/>
      <c r="L47" s="485"/>
      <c r="M47" s="486"/>
    </row>
    <row r="48" spans="1:13" s="304" customFormat="1" ht="57" customHeight="1">
      <c r="A48" s="483"/>
      <c r="B48" s="300" t="s">
        <v>544</v>
      </c>
      <c r="C48" s="223" t="s">
        <v>420</v>
      </c>
      <c r="D48" s="301" t="s">
        <v>545</v>
      </c>
      <c r="E48" s="306" t="s">
        <v>420</v>
      </c>
      <c r="F48" s="300" t="s">
        <v>544</v>
      </c>
      <c r="G48" s="223" t="s">
        <v>420</v>
      </c>
      <c r="H48" s="301" t="s">
        <v>545</v>
      </c>
      <c r="I48" s="306" t="s">
        <v>420</v>
      </c>
      <c r="J48" s="302" t="s">
        <v>546</v>
      </c>
      <c r="K48" s="223" t="s">
        <v>420</v>
      </c>
      <c r="L48" s="303" t="s">
        <v>545</v>
      </c>
      <c r="M48" s="306" t="s">
        <v>420</v>
      </c>
    </row>
    <row r="49" spans="1:13" s="21" customFormat="1" ht="18" customHeight="1">
      <c r="A49" s="395" t="s">
        <v>442</v>
      </c>
      <c r="B49" s="328">
        <v>0</v>
      </c>
      <c r="C49" s="329">
        <v>0</v>
      </c>
      <c r="D49" s="330">
        <v>3</v>
      </c>
      <c r="E49" s="331">
        <v>105</v>
      </c>
      <c r="F49" s="328">
        <v>0</v>
      </c>
      <c r="G49" s="329">
        <v>0</v>
      </c>
      <c r="H49" s="330">
        <v>0</v>
      </c>
      <c r="I49" s="331">
        <v>0</v>
      </c>
      <c r="J49" s="328">
        <v>0</v>
      </c>
      <c r="K49" s="329">
        <v>0</v>
      </c>
      <c r="L49" s="330">
        <v>1</v>
      </c>
      <c r="M49" s="331">
        <v>30</v>
      </c>
    </row>
    <row r="50" spans="1:13" s="21" customFormat="1" ht="18" customHeight="1">
      <c r="A50" s="395" t="s">
        <v>28</v>
      </c>
      <c r="B50" s="328">
        <v>19</v>
      </c>
      <c r="C50" s="329">
        <v>722</v>
      </c>
      <c r="D50" s="330">
        <v>3</v>
      </c>
      <c r="E50" s="331">
        <v>85.5</v>
      </c>
      <c r="F50" s="328">
        <v>0</v>
      </c>
      <c r="G50" s="329">
        <v>0</v>
      </c>
      <c r="H50" s="330">
        <v>1</v>
      </c>
      <c r="I50" s="331">
        <v>38</v>
      </c>
      <c r="J50" s="328">
        <v>5</v>
      </c>
      <c r="K50" s="329">
        <v>190</v>
      </c>
      <c r="L50" s="330">
        <v>4</v>
      </c>
      <c r="M50" s="331">
        <v>62.5</v>
      </c>
    </row>
    <row r="51" spans="1:13" s="21" customFormat="1" ht="18" customHeight="1">
      <c r="A51" s="395" t="s">
        <v>455</v>
      </c>
      <c r="B51" s="328">
        <v>0</v>
      </c>
      <c r="C51" s="329">
        <v>0</v>
      </c>
      <c r="D51" s="330">
        <v>5</v>
      </c>
      <c r="E51" s="331">
        <v>125</v>
      </c>
      <c r="F51" s="328">
        <v>0</v>
      </c>
      <c r="G51" s="329">
        <v>0</v>
      </c>
      <c r="H51" s="330">
        <v>0</v>
      </c>
      <c r="I51" s="331">
        <v>0</v>
      </c>
      <c r="J51" s="328">
        <v>0</v>
      </c>
      <c r="K51" s="329">
        <v>0</v>
      </c>
      <c r="L51" s="330">
        <v>2</v>
      </c>
      <c r="M51" s="331">
        <v>29.5</v>
      </c>
    </row>
    <row r="52" spans="1:13" s="21" customFormat="1" ht="18" customHeight="1">
      <c r="A52" s="395" t="s">
        <v>580</v>
      </c>
      <c r="B52" s="328">
        <v>3</v>
      </c>
      <c r="C52" s="329">
        <v>110</v>
      </c>
      <c r="D52" s="330">
        <v>0</v>
      </c>
      <c r="E52" s="331">
        <v>0</v>
      </c>
      <c r="F52" s="328">
        <v>0</v>
      </c>
      <c r="G52" s="329">
        <v>0</v>
      </c>
      <c r="H52" s="330">
        <v>0</v>
      </c>
      <c r="I52" s="331">
        <v>0</v>
      </c>
      <c r="J52" s="328">
        <v>3</v>
      </c>
      <c r="K52" s="329">
        <v>40</v>
      </c>
      <c r="L52" s="330">
        <v>0</v>
      </c>
      <c r="M52" s="331">
        <v>0</v>
      </c>
    </row>
    <row r="53" spans="1:13" s="307" customFormat="1" ht="19.5" customHeight="1" thickBot="1">
      <c r="A53" s="310" t="s">
        <v>51</v>
      </c>
      <c r="B53" s="311">
        <v>22</v>
      </c>
      <c r="C53" s="377">
        <v>832</v>
      </c>
      <c r="D53" s="312">
        <v>11</v>
      </c>
      <c r="E53" s="376">
        <v>315.5</v>
      </c>
      <c r="F53" s="311">
        <v>0</v>
      </c>
      <c r="G53" s="377">
        <v>0</v>
      </c>
      <c r="H53" s="312">
        <v>1</v>
      </c>
      <c r="I53" s="376">
        <v>38</v>
      </c>
      <c r="J53" s="311">
        <v>8</v>
      </c>
      <c r="K53" s="377">
        <v>230</v>
      </c>
      <c r="L53" s="312">
        <v>6</v>
      </c>
      <c r="M53" s="375">
        <v>122</v>
      </c>
    </row>
    <row r="54" spans="2:7" s="46" customFormat="1" ht="12.75">
      <c r="B54" s="47"/>
      <c r="C54" s="48"/>
      <c r="D54" s="47"/>
      <c r="E54" s="48"/>
      <c r="F54" s="47"/>
      <c r="G54" s="48"/>
    </row>
    <row r="56" spans="1:13" ht="57" customHeight="1" thickBot="1">
      <c r="A56" s="23" t="s">
        <v>358</v>
      </c>
      <c r="B56" s="492" t="s">
        <v>54</v>
      </c>
      <c r="C56" s="493"/>
      <c r="D56" s="493"/>
      <c r="E56" s="493"/>
      <c r="F56" s="493"/>
      <c r="G56" s="493"/>
      <c r="H56" s="493"/>
      <c r="I56" s="493"/>
      <c r="J56" s="493"/>
      <c r="K56" s="493"/>
      <c r="L56" s="493"/>
      <c r="M56" s="504"/>
    </row>
    <row r="57" spans="1:13" s="299" customFormat="1" ht="42.75" customHeight="1">
      <c r="A57" s="482" t="s">
        <v>427</v>
      </c>
      <c r="B57" s="484" t="s">
        <v>541</v>
      </c>
      <c r="C57" s="485"/>
      <c r="D57" s="485"/>
      <c r="E57" s="486"/>
      <c r="F57" s="484" t="s">
        <v>542</v>
      </c>
      <c r="G57" s="485"/>
      <c r="H57" s="485"/>
      <c r="I57" s="486"/>
      <c r="J57" s="484" t="s">
        <v>543</v>
      </c>
      <c r="K57" s="485"/>
      <c r="L57" s="485"/>
      <c r="M57" s="486"/>
    </row>
    <row r="58" spans="1:13" s="304" customFormat="1" ht="42.75" customHeight="1">
      <c r="A58" s="483"/>
      <c r="B58" s="300" t="s">
        <v>544</v>
      </c>
      <c r="C58" s="223" t="s">
        <v>420</v>
      </c>
      <c r="D58" s="301" t="s">
        <v>545</v>
      </c>
      <c r="E58" s="306" t="s">
        <v>420</v>
      </c>
      <c r="F58" s="300" t="s">
        <v>544</v>
      </c>
      <c r="G58" s="223" t="s">
        <v>420</v>
      </c>
      <c r="H58" s="301" t="s">
        <v>545</v>
      </c>
      <c r="I58" s="306" t="s">
        <v>420</v>
      </c>
      <c r="J58" s="302" t="s">
        <v>546</v>
      </c>
      <c r="K58" s="223" t="s">
        <v>420</v>
      </c>
      <c r="L58" s="303" t="s">
        <v>545</v>
      </c>
      <c r="M58" s="306" t="s">
        <v>420</v>
      </c>
    </row>
    <row r="59" spans="1:13" s="21" customFormat="1" ht="18" customHeight="1">
      <c r="A59" s="395" t="s">
        <v>461</v>
      </c>
      <c r="B59" s="328">
        <v>4</v>
      </c>
      <c r="C59" s="329">
        <v>152</v>
      </c>
      <c r="D59" s="330">
        <v>0</v>
      </c>
      <c r="E59" s="331">
        <v>0</v>
      </c>
      <c r="F59" s="328">
        <v>0</v>
      </c>
      <c r="G59" s="329">
        <v>0</v>
      </c>
      <c r="H59" s="330">
        <v>0</v>
      </c>
      <c r="I59" s="331">
        <v>0</v>
      </c>
      <c r="J59" s="328">
        <v>0</v>
      </c>
      <c r="K59" s="329">
        <v>0</v>
      </c>
      <c r="L59" s="330">
        <v>1</v>
      </c>
      <c r="M59" s="331">
        <v>38</v>
      </c>
    </row>
    <row r="60" spans="1:13" s="21" customFormat="1" ht="18" customHeight="1">
      <c r="A60" s="395" t="s">
        <v>462</v>
      </c>
      <c r="B60" s="328">
        <v>2</v>
      </c>
      <c r="C60" s="329">
        <v>62</v>
      </c>
      <c r="D60" s="330">
        <v>2</v>
      </c>
      <c r="E60" s="331">
        <v>35</v>
      </c>
      <c r="F60" s="328">
        <v>0</v>
      </c>
      <c r="G60" s="329">
        <v>0</v>
      </c>
      <c r="H60" s="330">
        <v>0</v>
      </c>
      <c r="I60" s="331">
        <v>0</v>
      </c>
      <c r="J60" s="328">
        <v>0</v>
      </c>
      <c r="K60" s="329">
        <v>0</v>
      </c>
      <c r="L60" s="330">
        <v>4</v>
      </c>
      <c r="M60" s="331">
        <v>70</v>
      </c>
    </row>
    <row r="61" spans="1:13" s="21" customFormat="1" ht="18" customHeight="1">
      <c r="A61" s="395" t="s">
        <v>465</v>
      </c>
      <c r="B61" s="328">
        <v>2</v>
      </c>
      <c r="C61" s="329">
        <v>76</v>
      </c>
      <c r="D61" s="330">
        <v>0</v>
      </c>
      <c r="E61" s="331">
        <v>0</v>
      </c>
      <c r="F61" s="328">
        <v>0</v>
      </c>
      <c r="G61" s="329">
        <v>0</v>
      </c>
      <c r="H61" s="330">
        <v>0</v>
      </c>
      <c r="I61" s="331">
        <v>0</v>
      </c>
      <c r="J61" s="328">
        <v>0</v>
      </c>
      <c r="K61" s="329">
        <v>0</v>
      </c>
      <c r="L61" s="330">
        <v>1</v>
      </c>
      <c r="M61" s="331">
        <v>30</v>
      </c>
    </row>
    <row r="62" spans="1:13" s="21" customFormat="1" ht="18" customHeight="1">
      <c r="A62" s="395" t="s">
        <v>122</v>
      </c>
      <c r="B62" s="328">
        <v>2</v>
      </c>
      <c r="C62" s="329">
        <v>64</v>
      </c>
      <c r="D62" s="330">
        <v>1</v>
      </c>
      <c r="E62" s="331">
        <v>20</v>
      </c>
      <c r="F62" s="328">
        <v>0</v>
      </c>
      <c r="G62" s="329">
        <v>0</v>
      </c>
      <c r="H62" s="330">
        <v>0</v>
      </c>
      <c r="I62" s="331">
        <v>0</v>
      </c>
      <c r="J62" s="328">
        <v>0</v>
      </c>
      <c r="K62" s="329">
        <v>0</v>
      </c>
      <c r="L62" s="330">
        <v>2</v>
      </c>
      <c r="M62" s="331">
        <v>20</v>
      </c>
    </row>
    <row r="63" spans="1:13" s="21" customFormat="1" ht="18" customHeight="1">
      <c r="A63" s="395" t="s">
        <v>124</v>
      </c>
      <c r="B63" s="328">
        <v>2</v>
      </c>
      <c r="C63" s="329">
        <v>62</v>
      </c>
      <c r="D63" s="330">
        <v>0</v>
      </c>
      <c r="E63" s="331">
        <v>0</v>
      </c>
      <c r="F63" s="328">
        <v>0</v>
      </c>
      <c r="G63" s="329">
        <v>0</v>
      </c>
      <c r="H63" s="330">
        <v>0</v>
      </c>
      <c r="I63" s="331">
        <v>0</v>
      </c>
      <c r="J63" s="328">
        <v>3</v>
      </c>
      <c r="K63" s="329">
        <v>0</v>
      </c>
      <c r="L63" s="330">
        <v>0</v>
      </c>
      <c r="M63" s="331">
        <v>0</v>
      </c>
    </row>
    <row r="64" spans="1:13" s="21" customFormat="1" ht="18" customHeight="1">
      <c r="A64" s="395" t="s">
        <v>126</v>
      </c>
      <c r="B64" s="328">
        <v>2</v>
      </c>
      <c r="C64" s="329">
        <v>65</v>
      </c>
      <c r="D64" s="330">
        <v>0</v>
      </c>
      <c r="E64" s="331">
        <v>0</v>
      </c>
      <c r="F64" s="328">
        <v>0</v>
      </c>
      <c r="G64" s="329">
        <v>0</v>
      </c>
      <c r="H64" s="330">
        <v>0</v>
      </c>
      <c r="I64" s="331">
        <v>0</v>
      </c>
      <c r="J64" s="328">
        <v>1</v>
      </c>
      <c r="K64" s="329">
        <v>40</v>
      </c>
      <c r="L64" s="330">
        <v>1</v>
      </c>
      <c r="M64" s="331">
        <v>20</v>
      </c>
    </row>
    <row r="65" spans="1:13" s="21" customFormat="1" ht="18" customHeight="1">
      <c r="A65" s="395" t="s">
        <v>127</v>
      </c>
      <c r="B65" s="328">
        <v>1</v>
      </c>
      <c r="C65" s="329">
        <v>32</v>
      </c>
      <c r="D65" s="330">
        <v>0</v>
      </c>
      <c r="E65" s="331">
        <v>0</v>
      </c>
      <c r="F65" s="328">
        <v>0</v>
      </c>
      <c r="G65" s="329">
        <v>0</v>
      </c>
      <c r="H65" s="330">
        <v>0</v>
      </c>
      <c r="I65" s="331">
        <v>0</v>
      </c>
      <c r="J65" s="328">
        <v>5</v>
      </c>
      <c r="K65" s="329">
        <v>15</v>
      </c>
      <c r="L65" s="330">
        <v>0</v>
      </c>
      <c r="M65" s="331">
        <v>0</v>
      </c>
    </row>
    <row r="66" spans="1:13" s="21" customFormat="1" ht="18" customHeight="1">
      <c r="A66" s="395" t="s">
        <v>129</v>
      </c>
      <c r="B66" s="328">
        <v>3</v>
      </c>
      <c r="C66" s="329">
        <v>114</v>
      </c>
      <c r="D66" s="330">
        <v>0</v>
      </c>
      <c r="E66" s="331">
        <v>0</v>
      </c>
      <c r="F66" s="328">
        <v>0</v>
      </c>
      <c r="G66" s="329">
        <v>0</v>
      </c>
      <c r="H66" s="330">
        <v>0</v>
      </c>
      <c r="I66" s="331">
        <v>0</v>
      </c>
      <c r="J66" s="328">
        <v>0</v>
      </c>
      <c r="K66" s="329">
        <v>0</v>
      </c>
      <c r="L66" s="330">
        <v>1</v>
      </c>
      <c r="M66" s="331">
        <v>30</v>
      </c>
    </row>
    <row r="67" spans="1:13" s="21" customFormat="1" ht="18" customHeight="1">
      <c r="A67" s="395" t="s">
        <v>131</v>
      </c>
      <c r="B67" s="328">
        <v>2</v>
      </c>
      <c r="C67" s="329">
        <v>64</v>
      </c>
      <c r="D67" s="330">
        <v>0</v>
      </c>
      <c r="E67" s="331">
        <v>0</v>
      </c>
      <c r="F67" s="328">
        <v>0</v>
      </c>
      <c r="G67" s="329">
        <v>0</v>
      </c>
      <c r="H67" s="330">
        <v>0</v>
      </c>
      <c r="I67" s="331">
        <v>0</v>
      </c>
      <c r="J67" s="328">
        <v>3</v>
      </c>
      <c r="K67" s="329">
        <v>74</v>
      </c>
      <c r="L67" s="330">
        <v>0</v>
      </c>
      <c r="M67" s="331">
        <v>0</v>
      </c>
    </row>
    <row r="68" spans="1:13" s="21" customFormat="1" ht="18" customHeight="1">
      <c r="A68" s="395" t="s">
        <v>138</v>
      </c>
      <c r="B68" s="328">
        <v>6</v>
      </c>
      <c r="C68" s="329">
        <v>198</v>
      </c>
      <c r="D68" s="330">
        <v>0</v>
      </c>
      <c r="E68" s="331">
        <v>0</v>
      </c>
      <c r="F68" s="328">
        <v>0</v>
      </c>
      <c r="G68" s="329">
        <v>0</v>
      </c>
      <c r="H68" s="330">
        <v>0</v>
      </c>
      <c r="I68" s="331">
        <v>0</v>
      </c>
      <c r="J68" s="328">
        <v>1</v>
      </c>
      <c r="K68" s="329">
        <v>10</v>
      </c>
      <c r="L68" s="330">
        <v>4</v>
      </c>
      <c r="M68" s="331">
        <v>42</v>
      </c>
    </row>
    <row r="69" spans="1:13" s="21" customFormat="1" ht="18" customHeight="1">
      <c r="A69" s="395" t="s">
        <v>139</v>
      </c>
      <c r="B69" s="328">
        <v>38</v>
      </c>
      <c r="C69" s="329">
        <v>1270</v>
      </c>
      <c r="D69" s="330">
        <v>68</v>
      </c>
      <c r="E69" s="331">
        <v>1860.5</v>
      </c>
      <c r="F69" s="328">
        <v>0</v>
      </c>
      <c r="G69" s="329">
        <v>0</v>
      </c>
      <c r="H69" s="330">
        <v>1</v>
      </c>
      <c r="I69" s="331">
        <v>15</v>
      </c>
      <c r="J69" s="328">
        <v>12</v>
      </c>
      <c r="K69" s="329">
        <v>250</v>
      </c>
      <c r="L69" s="330">
        <v>40</v>
      </c>
      <c r="M69" s="331">
        <v>852.825</v>
      </c>
    </row>
    <row r="70" spans="1:13" s="21" customFormat="1" ht="18" customHeight="1">
      <c r="A70" s="395" t="s">
        <v>140</v>
      </c>
      <c r="B70" s="328">
        <v>2</v>
      </c>
      <c r="C70" s="329">
        <v>70</v>
      </c>
      <c r="D70" s="330">
        <v>1</v>
      </c>
      <c r="E70" s="331">
        <v>25</v>
      </c>
      <c r="F70" s="328">
        <v>0</v>
      </c>
      <c r="G70" s="329">
        <v>0</v>
      </c>
      <c r="H70" s="330">
        <v>0</v>
      </c>
      <c r="I70" s="331">
        <v>0</v>
      </c>
      <c r="J70" s="328">
        <v>1</v>
      </c>
      <c r="K70" s="329">
        <v>35</v>
      </c>
      <c r="L70" s="330">
        <v>2</v>
      </c>
      <c r="M70" s="331">
        <v>6</v>
      </c>
    </row>
    <row r="71" spans="1:13" s="21" customFormat="1" ht="18" customHeight="1">
      <c r="A71" s="395" t="s">
        <v>142</v>
      </c>
      <c r="B71" s="328">
        <v>0</v>
      </c>
      <c r="C71" s="329">
        <v>0</v>
      </c>
      <c r="D71" s="330">
        <v>2</v>
      </c>
      <c r="E71" s="331">
        <v>60</v>
      </c>
      <c r="F71" s="328">
        <v>0</v>
      </c>
      <c r="G71" s="329">
        <v>0</v>
      </c>
      <c r="H71" s="330">
        <v>0</v>
      </c>
      <c r="I71" s="331">
        <v>0</v>
      </c>
      <c r="J71" s="328">
        <v>0</v>
      </c>
      <c r="K71" s="329">
        <v>0</v>
      </c>
      <c r="L71" s="330">
        <v>5</v>
      </c>
      <c r="M71" s="331">
        <v>70</v>
      </c>
    </row>
    <row r="72" spans="1:13" s="21" customFormat="1" ht="18" customHeight="1">
      <c r="A72" s="395" t="s">
        <v>143</v>
      </c>
      <c r="B72" s="328">
        <v>0</v>
      </c>
      <c r="C72" s="329">
        <v>0</v>
      </c>
      <c r="D72" s="330">
        <v>7</v>
      </c>
      <c r="E72" s="331">
        <v>200</v>
      </c>
      <c r="F72" s="328">
        <v>0</v>
      </c>
      <c r="G72" s="329">
        <v>0</v>
      </c>
      <c r="H72" s="330">
        <v>1</v>
      </c>
      <c r="I72" s="331">
        <v>20</v>
      </c>
      <c r="J72" s="328">
        <v>0</v>
      </c>
      <c r="K72" s="329">
        <v>0</v>
      </c>
      <c r="L72" s="330">
        <v>2</v>
      </c>
      <c r="M72" s="331">
        <v>47</v>
      </c>
    </row>
    <row r="73" spans="1:13" s="21" customFormat="1" ht="18" customHeight="1">
      <c r="A73" s="395" t="s">
        <v>147</v>
      </c>
      <c r="B73" s="328">
        <v>3</v>
      </c>
      <c r="C73" s="329">
        <v>96</v>
      </c>
      <c r="D73" s="330">
        <v>0</v>
      </c>
      <c r="E73" s="331">
        <v>0</v>
      </c>
      <c r="F73" s="328">
        <v>0</v>
      </c>
      <c r="G73" s="329">
        <v>0</v>
      </c>
      <c r="H73" s="330">
        <v>1</v>
      </c>
      <c r="I73" s="331">
        <v>14</v>
      </c>
      <c r="J73" s="328">
        <v>2</v>
      </c>
      <c r="K73" s="329">
        <v>54</v>
      </c>
      <c r="L73" s="330">
        <v>0</v>
      </c>
      <c r="M73" s="331">
        <v>0</v>
      </c>
    </row>
    <row r="74" spans="1:13" s="21" customFormat="1" ht="18" customHeight="1">
      <c r="A74" s="395" t="s">
        <v>148</v>
      </c>
      <c r="B74" s="328">
        <v>3</v>
      </c>
      <c r="C74" s="329">
        <v>70</v>
      </c>
      <c r="D74" s="330">
        <v>2</v>
      </c>
      <c r="E74" s="331">
        <v>77</v>
      </c>
      <c r="F74" s="328">
        <v>0</v>
      </c>
      <c r="G74" s="329">
        <v>0</v>
      </c>
      <c r="H74" s="330">
        <v>0</v>
      </c>
      <c r="I74" s="331">
        <v>0</v>
      </c>
      <c r="J74" s="328">
        <v>0</v>
      </c>
      <c r="K74" s="329">
        <v>0</v>
      </c>
      <c r="L74" s="330">
        <v>4</v>
      </c>
      <c r="M74" s="331">
        <v>42</v>
      </c>
    </row>
    <row r="75" spans="1:13" s="307" customFormat="1" ht="38.25" customHeight="1" thickBot="1">
      <c r="A75" s="310" t="s">
        <v>467</v>
      </c>
      <c r="B75" s="311">
        <f aca="true" t="shared" si="16" ref="B75:M75">SUM(B59:B74)</f>
        <v>72</v>
      </c>
      <c r="C75" s="377">
        <f t="shared" si="16"/>
        <v>2395</v>
      </c>
      <c r="D75" s="312">
        <f t="shared" si="16"/>
        <v>83</v>
      </c>
      <c r="E75" s="376">
        <f t="shared" si="16"/>
        <v>2277.5</v>
      </c>
      <c r="F75" s="311">
        <f t="shared" si="16"/>
        <v>0</v>
      </c>
      <c r="G75" s="377">
        <f t="shared" si="16"/>
        <v>0</v>
      </c>
      <c r="H75" s="312">
        <f t="shared" si="16"/>
        <v>3</v>
      </c>
      <c r="I75" s="376">
        <f t="shared" si="16"/>
        <v>49</v>
      </c>
      <c r="J75" s="311">
        <f t="shared" si="16"/>
        <v>28</v>
      </c>
      <c r="K75" s="377">
        <f t="shared" si="16"/>
        <v>478</v>
      </c>
      <c r="L75" s="312">
        <f t="shared" si="16"/>
        <v>67</v>
      </c>
      <c r="M75" s="375">
        <f t="shared" si="16"/>
        <v>1267.825</v>
      </c>
    </row>
    <row r="76" spans="2:9" s="46" customFormat="1" ht="12.75">
      <c r="B76" s="47"/>
      <c r="C76" s="48"/>
      <c r="D76" s="47"/>
      <c r="E76" s="48"/>
      <c r="F76" s="47"/>
      <c r="G76" s="48"/>
      <c r="H76" s="47"/>
      <c r="I76" s="48"/>
    </row>
    <row r="77" spans="1:11" s="52" customFormat="1" ht="39.75" customHeight="1">
      <c r="A77" s="24"/>
      <c r="B77" s="49"/>
      <c r="C77" s="49"/>
      <c r="D77" s="49"/>
      <c r="E77" s="49"/>
      <c r="F77" s="50"/>
      <c r="G77" s="51"/>
      <c r="K77" s="24"/>
    </row>
    <row r="78" spans="1:13" ht="57" customHeight="1" thickBot="1">
      <c r="A78" s="23" t="s">
        <v>358</v>
      </c>
      <c r="B78" s="492" t="s">
        <v>55</v>
      </c>
      <c r="C78" s="493"/>
      <c r="D78" s="493"/>
      <c r="E78" s="493"/>
      <c r="F78" s="493"/>
      <c r="G78" s="493"/>
      <c r="H78" s="493"/>
      <c r="I78" s="493"/>
      <c r="J78" s="493"/>
      <c r="K78" s="493"/>
      <c r="L78" s="493"/>
      <c r="M78" s="504"/>
    </row>
    <row r="79" spans="1:13" s="299" customFormat="1" ht="57" customHeight="1">
      <c r="A79" s="482" t="s">
        <v>427</v>
      </c>
      <c r="B79" s="484" t="s">
        <v>541</v>
      </c>
      <c r="C79" s="485"/>
      <c r="D79" s="485"/>
      <c r="E79" s="486"/>
      <c r="F79" s="484" t="s">
        <v>542</v>
      </c>
      <c r="G79" s="485"/>
      <c r="H79" s="485"/>
      <c r="I79" s="486"/>
      <c r="J79" s="484" t="s">
        <v>543</v>
      </c>
      <c r="K79" s="485"/>
      <c r="L79" s="485"/>
      <c r="M79" s="486"/>
    </row>
    <row r="80" spans="1:13" s="304" customFormat="1" ht="57" customHeight="1">
      <c r="A80" s="483"/>
      <c r="B80" s="300" t="s">
        <v>544</v>
      </c>
      <c r="C80" s="223" t="s">
        <v>420</v>
      </c>
      <c r="D80" s="301" t="s">
        <v>545</v>
      </c>
      <c r="E80" s="306" t="s">
        <v>420</v>
      </c>
      <c r="F80" s="300" t="s">
        <v>544</v>
      </c>
      <c r="G80" s="223" t="s">
        <v>420</v>
      </c>
      <c r="H80" s="301" t="s">
        <v>545</v>
      </c>
      <c r="I80" s="306" t="s">
        <v>420</v>
      </c>
      <c r="J80" s="302" t="s">
        <v>546</v>
      </c>
      <c r="K80" s="223" t="s">
        <v>420</v>
      </c>
      <c r="L80" s="303" t="s">
        <v>545</v>
      </c>
      <c r="M80" s="306" t="s">
        <v>420</v>
      </c>
    </row>
    <row r="81" spans="1:13" s="21" customFormat="1" ht="18" customHeight="1">
      <c r="A81" s="395" t="s">
        <v>152</v>
      </c>
      <c r="B81" s="328">
        <v>13</v>
      </c>
      <c r="C81" s="329">
        <v>436</v>
      </c>
      <c r="D81" s="330">
        <v>9</v>
      </c>
      <c r="E81" s="331">
        <v>222</v>
      </c>
      <c r="F81" s="328">
        <v>0</v>
      </c>
      <c r="G81" s="329">
        <v>0</v>
      </c>
      <c r="H81" s="330">
        <v>0</v>
      </c>
      <c r="I81" s="331">
        <v>0</v>
      </c>
      <c r="J81" s="328">
        <v>2</v>
      </c>
      <c r="K81" s="329">
        <v>55</v>
      </c>
      <c r="L81" s="330">
        <v>2</v>
      </c>
      <c r="M81" s="331">
        <v>60</v>
      </c>
    </row>
    <row r="82" spans="1:13" s="21" customFormat="1" ht="18" customHeight="1">
      <c r="A82" s="395" t="s">
        <v>160</v>
      </c>
      <c r="B82" s="328">
        <v>5</v>
      </c>
      <c r="C82" s="329">
        <v>175</v>
      </c>
      <c r="D82" s="330">
        <v>3</v>
      </c>
      <c r="E82" s="331">
        <v>60</v>
      </c>
      <c r="F82" s="328">
        <v>0</v>
      </c>
      <c r="G82" s="329">
        <v>0</v>
      </c>
      <c r="H82" s="330">
        <v>0</v>
      </c>
      <c r="I82" s="331">
        <v>0</v>
      </c>
      <c r="J82" s="328">
        <v>1</v>
      </c>
      <c r="K82" s="329">
        <v>35</v>
      </c>
      <c r="L82" s="330">
        <v>0</v>
      </c>
      <c r="M82" s="331">
        <v>0</v>
      </c>
    </row>
    <row r="83" spans="1:13" s="21" customFormat="1" ht="18" customHeight="1">
      <c r="A83" s="395" t="s">
        <v>162</v>
      </c>
      <c r="B83" s="328">
        <v>2</v>
      </c>
      <c r="C83" s="329">
        <v>70</v>
      </c>
      <c r="D83" s="330">
        <v>0</v>
      </c>
      <c r="E83" s="331">
        <v>0</v>
      </c>
      <c r="F83" s="328">
        <v>0</v>
      </c>
      <c r="G83" s="329">
        <v>0</v>
      </c>
      <c r="H83" s="330">
        <v>0</v>
      </c>
      <c r="I83" s="331">
        <v>0</v>
      </c>
      <c r="J83" s="328">
        <v>0</v>
      </c>
      <c r="K83" s="329">
        <v>0</v>
      </c>
      <c r="L83" s="330">
        <v>0</v>
      </c>
      <c r="M83" s="331">
        <v>0</v>
      </c>
    </row>
    <row r="84" spans="1:13" s="21" customFormat="1" ht="18" customHeight="1">
      <c r="A84" s="395" t="s">
        <v>164</v>
      </c>
      <c r="B84" s="328">
        <v>3</v>
      </c>
      <c r="C84" s="329">
        <v>105</v>
      </c>
      <c r="D84" s="330">
        <v>0</v>
      </c>
      <c r="E84" s="331">
        <v>0</v>
      </c>
      <c r="F84" s="328">
        <v>0</v>
      </c>
      <c r="G84" s="329">
        <v>0</v>
      </c>
      <c r="H84" s="330">
        <v>0</v>
      </c>
      <c r="I84" s="331">
        <v>0</v>
      </c>
      <c r="J84" s="328">
        <v>0</v>
      </c>
      <c r="K84" s="329">
        <v>0</v>
      </c>
      <c r="L84" s="330">
        <v>1</v>
      </c>
      <c r="M84" s="331">
        <v>10</v>
      </c>
    </row>
    <row r="85" spans="1:13" s="21" customFormat="1" ht="18" customHeight="1">
      <c r="A85" s="395" t="s">
        <v>30</v>
      </c>
      <c r="B85" s="328">
        <v>55</v>
      </c>
      <c r="C85" s="329">
        <v>1726</v>
      </c>
      <c r="D85" s="330">
        <v>33</v>
      </c>
      <c r="E85" s="331">
        <v>609</v>
      </c>
      <c r="F85" s="328">
        <v>0</v>
      </c>
      <c r="G85" s="329">
        <v>0</v>
      </c>
      <c r="H85" s="330">
        <v>0</v>
      </c>
      <c r="I85" s="331">
        <v>0</v>
      </c>
      <c r="J85" s="328">
        <v>13</v>
      </c>
      <c r="K85" s="329">
        <v>274</v>
      </c>
      <c r="L85" s="330">
        <v>19</v>
      </c>
      <c r="M85" s="331">
        <v>447</v>
      </c>
    </row>
    <row r="86" spans="1:13" s="21" customFormat="1" ht="18" customHeight="1">
      <c r="A86" s="395" t="s">
        <v>175</v>
      </c>
      <c r="B86" s="328">
        <v>14</v>
      </c>
      <c r="C86" s="329">
        <v>470</v>
      </c>
      <c r="D86" s="330">
        <v>5</v>
      </c>
      <c r="E86" s="331">
        <v>120</v>
      </c>
      <c r="F86" s="328">
        <v>0</v>
      </c>
      <c r="G86" s="329">
        <v>0</v>
      </c>
      <c r="H86" s="330">
        <v>1</v>
      </c>
      <c r="I86" s="331">
        <v>20</v>
      </c>
      <c r="J86" s="328">
        <v>42</v>
      </c>
      <c r="K86" s="329">
        <v>30</v>
      </c>
      <c r="L86" s="330">
        <v>2</v>
      </c>
      <c r="M86" s="331">
        <v>35</v>
      </c>
    </row>
    <row r="87" spans="1:13" s="21" customFormat="1" ht="18" customHeight="1">
      <c r="A87" s="395" t="s">
        <v>173</v>
      </c>
      <c r="B87" s="328">
        <v>2</v>
      </c>
      <c r="C87" s="329">
        <v>69</v>
      </c>
      <c r="D87" s="330">
        <v>0</v>
      </c>
      <c r="E87" s="331">
        <v>0</v>
      </c>
      <c r="F87" s="328">
        <v>0</v>
      </c>
      <c r="G87" s="329">
        <v>0</v>
      </c>
      <c r="H87" s="330">
        <v>0</v>
      </c>
      <c r="I87" s="331">
        <v>0</v>
      </c>
      <c r="J87" s="328">
        <v>2</v>
      </c>
      <c r="K87" s="329">
        <v>67</v>
      </c>
      <c r="L87" s="330">
        <v>0</v>
      </c>
      <c r="M87" s="331">
        <v>0</v>
      </c>
    </row>
    <row r="88" spans="1:13" s="21" customFormat="1" ht="18" customHeight="1">
      <c r="A88" s="395" t="s">
        <v>179</v>
      </c>
      <c r="B88" s="328">
        <v>2</v>
      </c>
      <c r="C88" s="329">
        <v>70</v>
      </c>
      <c r="D88" s="330">
        <v>1</v>
      </c>
      <c r="E88" s="331">
        <v>20</v>
      </c>
      <c r="F88" s="328">
        <v>0</v>
      </c>
      <c r="G88" s="329">
        <v>0</v>
      </c>
      <c r="H88" s="330">
        <v>0</v>
      </c>
      <c r="I88" s="331">
        <v>0</v>
      </c>
      <c r="J88" s="328">
        <v>0</v>
      </c>
      <c r="K88" s="329">
        <v>0</v>
      </c>
      <c r="L88" s="330">
        <v>0</v>
      </c>
      <c r="M88" s="331">
        <v>0</v>
      </c>
    </row>
    <row r="89" spans="1:13" s="21" customFormat="1" ht="18" customHeight="1">
      <c r="A89" s="395" t="s">
        <v>19</v>
      </c>
      <c r="B89" s="328">
        <v>2</v>
      </c>
      <c r="C89" s="329">
        <v>65</v>
      </c>
      <c r="D89" s="330">
        <v>0</v>
      </c>
      <c r="E89" s="331">
        <v>0</v>
      </c>
      <c r="F89" s="328">
        <v>0</v>
      </c>
      <c r="G89" s="329">
        <v>0</v>
      </c>
      <c r="H89" s="330">
        <v>0</v>
      </c>
      <c r="I89" s="331">
        <v>0</v>
      </c>
      <c r="J89" s="328">
        <v>0</v>
      </c>
      <c r="K89" s="329">
        <v>0</v>
      </c>
      <c r="L89" s="330">
        <v>1</v>
      </c>
      <c r="M89" s="331">
        <v>23.33</v>
      </c>
    </row>
    <row r="90" spans="1:13" s="307" customFormat="1" ht="38.25" customHeight="1" thickBot="1">
      <c r="A90" s="310" t="s">
        <v>468</v>
      </c>
      <c r="B90" s="311">
        <f aca="true" t="shared" si="17" ref="B90:M90">SUM(B81:B89)</f>
        <v>98</v>
      </c>
      <c r="C90" s="377">
        <f t="shared" si="17"/>
        <v>3186</v>
      </c>
      <c r="D90" s="312">
        <f t="shared" si="17"/>
        <v>51</v>
      </c>
      <c r="E90" s="376">
        <f t="shared" si="17"/>
        <v>1031</v>
      </c>
      <c r="F90" s="311">
        <f t="shared" si="17"/>
        <v>0</v>
      </c>
      <c r="G90" s="377">
        <f t="shared" si="17"/>
        <v>0</v>
      </c>
      <c r="H90" s="312">
        <f t="shared" si="17"/>
        <v>1</v>
      </c>
      <c r="I90" s="376">
        <f t="shared" si="17"/>
        <v>20</v>
      </c>
      <c r="J90" s="311">
        <f t="shared" si="17"/>
        <v>60</v>
      </c>
      <c r="K90" s="377">
        <f t="shared" si="17"/>
        <v>461</v>
      </c>
      <c r="L90" s="312">
        <f t="shared" si="17"/>
        <v>25</v>
      </c>
      <c r="M90" s="375">
        <f t="shared" si="17"/>
        <v>575.33</v>
      </c>
    </row>
    <row r="91" spans="2:4" s="296" customFormat="1" ht="12.75">
      <c r="B91" s="305"/>
      <c r="D91" s="305"/>
    </row>
    <row r="92" spans="1:9" s="46" customFormat="1" ht="12.75">
      <c r="A92" s="31"/>
      <c r="B92" s="47"/>
      <c r="C92" s="48"/>
      <c r="D92" s="47"/>
      <c r="E92" s="48"/>
      <c r="F92" s="47"/>
      <c r="G92" s="48"/>
      <c r="H92" s="47"/>
      <c r="I92" s="48"/>
    </row>
    <row r="93" spans="1:9" s="46" customFormat="1" ht="12.75">
      <c r="A93" s="31"/>
      <c r="B93" s="47"/>
      <c r="C93" s="48"/>
      <c r="D93" s="47"/>
      <c r="E93" s="48"/>
      <c r="F93" s="47"/>
      <c r="G93" s="48"/>
      <c r="H93" s="47"/>
      <c r="I93" s="48"/>
    </row>
    <row r="94" spans="1:9" s="46" customFormat="1" ht="12.75">
      <c r="A94" s="31"/>
      <c r="B94" s="47"/>
      <c r="C94" s="48"/>
      <c r="D94" s="47"/>
      <c r="E94" s="48"/>
      <c r="F94" s="47"/>
      <c r="G94" s="48"/>
      <c r="H94" s="47"/>
      <c r="I94" s="48"/>
    </row>
    <row r="95" spans="1:13" ht="57" customHeight="1" thickBot="1">
      <c r="A95" s="23" t="s">
        <v>358</v>
      </c>
      <c r="B95" s="492" t="s">
        <v>56</v>
      </c>
      <c r="C95" s="493"/>
      <c r="D95" s="493"/>
      <c r="E95" s="493"/>
      <c r="F95" s="493"/>
      <c r="G95" s="493"/>
      <c r="H95" s="493"/>
      <c r="I95" s="493"/>
      <c r="J95" s="493"/>
      <c r="K95" s="493"/>
      <c r="L95" s="493"/>
      <c r="M95" s="504"/>
    </row>
    <row r="96" spans="1:13" s="299" customFormat="1" ht="57" customHeight="1">
      <c r="A96" s="482" t="s">
        <v>427</v>
      </c>
      <c r="B96" s="484" t="s">
        <v>541</v>
      </c>
      <c r="C96" s="485"/>
      <c r="D96" s="485"/>
      <c r="E96" s="486"/>
      <c r="F96" s="484" t="s">
        <v>542</v>
      </c>
      <c r="G96" s="485"/>
      <c r="H96" s="485"/>
      <c r="I96" s="486"/>
      <c r="J96" s="484" t="s">
        <v>543</v>
      </c>
      <c r="K96" s="485"/>
      <c r="L96" s="485"/>
      <c r="M96" s="486"/>
    </row>
    <row r="97" spans="1:13" s="304" customFormat="1" ht="57" customHeight="1">
      <c r="A97" s="483"/>
      <c r="B97" s="300" t="s">
        <v>544</v>
      </c>
      <c r="C97" s="223" t="s">
        <v>420</v>
      </c>
      <c r="D97" s="301" t="s">
        <v>545</v>
      </c>
      <c r="E97" s="306" t="s">
        <v>420</v>
      </c>
      <c r="F97" s="300" t="s">
        <v>544</v>
      </c>
      <c r="G97" s="223" t="s">
        <v>420</v>
      </c>
      <c r="H97" s="301" t="s">
        <v>545</v>
      </c>
      <c r="I97" s="306" t="s">
        <v>420</v>
      </c>
      <c r="J97" s="302" t="s">
        <v>546</v>
      </c>
      <c r="K97" s="223" t="s">
        <v>420</v>
      </c>
      <c r="L97" s="303" t="s">
        <v>545</v>
      </c>
      <c r="M97" s="306" t="s">
        <v>420</v>
      </c>
    </row>
    <row r="98" spans="1:13" s="21" customFormat="1" ht="18" customHeight="1">
      <c r="A98" s="395" t="s">
        <v>287</v>
      </c>
      <c r="B98" s="328">
        <v>1</v>
      </c>
      <c r="C98" s="329">
        <v>38</v>
      </c>
      <c r="D98" s="330">
        <v>4</v>
      </c>
      <c r="E98" s="331">
        <v>156</v>
      </c>
      <c r="F98" s="328">
        <v>0</v>
      </c>
      <c r="G98" s="329">
        <v>0</v>
      </c>
      <c r="H98" s="330">
        <v>0</v>
      </c>
      <c r="I98" s="331">
        <v>0</v>
      </c>
      <c r="J98" s="328">
        <v>0</v>
      </c>
      <c r="K98" s="329">
        <v>0</v>
      </c>
      <c r="L98" s="330">
        <v>3</v>
      </c>
      <c r="M98" s="331">
        <v>85</v>
      </c>
    </row>
    <row r="99" spans="1:13" s="21" customFormat="1" ht="18" customHeight="1">
      <c r="A99" s="395" t="s">
        <v>31</v>
      </c>
      <c r="B99" s="328">
        <v>28</v>
      </c>
      <c r="C99" s="329">
        <v>901</v>
      </c>
      <c r="D99" s="330">
        <v>20</v>
      </c>
      <c r="E99" s="331">
        <v>343</v>
      </c>
      <c r="F99" s="328">
        <v>0</v>
      </c>
      <c r="G99" s="329">
        <v>0</v>
      </c>
      <c r="H99" s="330">
        <v>0</v>
      </c>
      <c r="I99" s="331">
        <v>0</v>
      </c>
      <c r="J99" s="328">
        <v>14</v>
      </c>
      <c r="K99" s="329">
        <v>504</v>
      </c>
      <c r="L99" s="330">
        <v>20</v>
      </c>
      <c r="M99" s="331">
        <v>409</v>
      </c>
    </row>
    <row r="100" spans="1:13" s="21" customFormat="1" ht="18" customHeight="1">
      <c r="A100" s="395" t="s">
        <v>278</v>
      </c>
      <c r="B100" s="328">
        <v>2</v>
      </c>
      <c r="C100" s="329">
        <v>68</v>
      </c>
      <c r="D100" s="330">
        <v>5</v>
      </c>
      <c r="E100" s="331">
        <v>136.75</v>
      </c>
      <c r="F100" s="328">
        <v>0</v>
      </c>
      <c r="G100" s="329">
        <v>0</v>
      </c>
      <c r="H100" s="330">
        <v>0</v>
      </c>
      <c r="I100" s="331">
        <v>0</v>
      </c>
      <c r="J100" s="328">
        <v>3</v>
      </c>
      <c r="K100" s="329">
        <v>114</v>
      </c>
      <c r="L100" s="330">
        <v>2</v>
      </c>
      <c r="M100" s="331">
        <v>62.5</v>
      </c>
    </row>
    <row r="101" spans="1:13" s="21" customFormat="1" ht="18" customHeight="1">
      <c r="A101" s="395" t="s">
        <v>294</v>
      </c>
      <c r="B101" s="328">
        <v>0</v>
      </c>
      <c r="C101" s="329">
        <v>0</v>
      </c>
      <c r="D101" s="330">
        <v>5</v>
      </c>
      <c r="E101" s="331">
        <v>115</v>
      </c>
      <c r="F101" s="328">
        <v>0</v>
      </c>
      <c r="G101" s="329">
        <v>0</v>
      </c>
      <c r="H101" s="330">
        <v>0</v>
      </c>
      <c r="I101" s="331">
        <v>0</v>
      </c>
      <c r="J101" s="328">
        <v>0</v>
      </c>
      <c r="K101" s="329">
        <v>0</v>
      </c>
      <c r="L101" s="330">
        <v>2</v>
      </c>
      <c r="M101" s="331">
        <v>60</v>
      </c>
    </row>
    <row r="102" spans="1:13" s="21" customFormat="1" ht="18" customHeight="1">
      <c r="A102" s="395" t="s">
        <v>272</v>
      </c>
      <c r="B102" s="328">
        <v>3</v>
      </c>
      <c r="C102" s="329">
        <v>102</v>
      </c>
      <c r="D102" s="330">
        <v>7</v>
      </c>
      <c r="E102" s="331">
        <v>175</v>
      </c>
      <c r="F102" s="328">
        <v>0</v>
      </c>
      <c r="G102" s="329">
        <v>0</v>
      </c>
      <c r="H102" s="330">
        <v>0</v>
      </c>
      <c r="I102" s="331">
        <v>0</v>
      </c>
      <c r="J102" s="328">
        <v>0</v>
      </c>
      <c r="K102" s="329">
        <v>0</v>
      </c>
      <c r="L102" s="330">
        <v>3</v>
      </c>
      <c r="M102" s="331">
        <v>96</v>
      </c>
    </row>
    <row r="103" spans="1:13" s="21" customFormat="1" ht="18" customHeight="1">
      <c r="A103" s="395" t="s">
        <v>181</v>
      </c>
      <c r="B103" s="328">
        <v>12</v>
      </c>
      <c r="C103" s="329">
        <v>414</v>
      </c>
      <c r="D103" s="330">
        <v>5</v>
      </c>
      <c r="E103" s="331">
        <v>155.5</v>
      </c>
      <c r="F103" s="328">
        <v>0</v>
      </c>
      <c r="G103" s="329">
        <v>0</v>
      </c>
      <c r="H103" s="330">
        <v>0</v>
      </c>
      <c r="I103" s="331">
        <v>0</v>
      </c>
      <c r="J103" s="328">
        <v>3</v>
      </c>
      <c r="K103" s="329">
        <v>103</v>
      </c>
      <c r="L103" s="330">
        <v>2</v>
      </c>
      <c r="M103" s="331">
        <v>52.5</v>
      </c>
    </row>
    <row r="104" spans="1:13" s="21" customFormat="1" ht="18" customHeight="1">
      <c r="A104" s="395" t="s">
        <v>267</v>
      </c>
      <c r="B104" s="328">
        <v>6</v>
      </c>
      <c r="C104" s="329">
        <v>180</v>
      </c>
      <c r="D104" s="330">
        <v>0</v>
      </c>
      <c r="E104" s="331">
        <v>0</v>
      </c>
      <c r="F104" s="328">
        <v>0</v>
      </c>
      <c r="G104" s="329">
        <v>0</v>
      </c>
      <c r="H104" s="330">
        <v>0</v>
      </c>
      <c r="I104" s="331">
        <v>0</v>
      </c>
      <c r="J104" s="328">
        <v>0</v>
      </c>
      <c r="K104" s="329">
        <v>0</v>
      </c>
      <c r="L104" s="330">
        <v>3</v>
      </c>
      <c r="M104" s="331">
        <v>60</v>
      </c>
    </row>
    <row r="105" spans="1:13" s="21" customFormat="1" ht="18" customHeight="1">
      <c r="A105" s="395" t="s">
        <v>257</v>
      </c>
      <c r="B105" s="328">
        <v>4</v>
      </c>
      <c r="C105" s="329">
        <v>148</v>
      </c>
      <c r="D105" s="330">
        <v>0</v>
      </c>
      <c r="E105" s="331">
        <v>0</v>
      </c>
      <c r="F105" s="328">
        <v>0</v>
      </c>
      <c r="G105" s="329">
        <v>0</v>
      </c>
      <c r="H105" s="330">
        <v>0</v>
      </c>
      <c r="I105" s="331">
        <v>0</v>
      </c>
      <c r="J105" s="328">
        <v>2</v>
      </c>
      <c r="K105" s="329">
        <v>76</v>
      </c>
      <c r="L105" s="330">
        <v>4</v>
      </c>
      <c r="M105" s="331">
        <v>39.45</v>
      </c>
    </row>
    <row r="106" spans="1:13" s="21" customFormat="1" ht="18" customHeight="1">
      <c r="A106" s="395" t="s">
        <v>256</v>
      </c>
      <c r="B106" s="328">
        <v>2</v>
      </c>
      <c r="C106" s="329">
        <v>64</v>
      </c>
      <c r="D106" s="330">
        <v>7</v>
      </c>
      <c r="E106" s="331">
        <v>189</v>
      </c>
      <c r="F106" s="328">
        <v>0</v>
      </c>
      <c r="G106" s="329">
        <v>0</v>
      </c>
      <c r="H106" s="330">
        <v>0</v>
      </c>
      <c r="I106" s="331">
        <v>0</v>
      </c>
      <c r="J106" s="328">
        <v>1</v>
      </c>
      <c r="K106" s="329">
        <v>37</v>
      </c>
      <c r="L106" s="330">
        <v>2</v>
      </c>
      <c r="M106" s="331">
        <v>54</v>
      </c>
    </row>
    <row r="107" spans="1:13" s="21" customFormat="1" ht="18" customHeight="1">
      <c r="A107" s="395" t="s">
        <v>254</v>
      </c>
      <c r="B107" s="328">
        <v>1</v>
      </c>
      <c r="C107" s="329">
        <v>32</v>
      </c>
      <c r="D107" s="330">
        <v>1</v>
      </c>
      <c r="E107" s="331">
        <v>20</v>
      </c>
      <c r="F107" s="328">
        <v>0</v>
      </c>
      <c r="G107" s="329">
        <v>0</v>
      </c>
      <c r="H107" s="330">
        <v>0</v>
      </c>
      <c r="I107" s="331">
        <v>0</v>
      </c>
      <c r="J107" s="328">
        <v>0</v>
      </c>
      <c r="K107" s="329">
        <v>0</v>
      </c>
      <c r="L107" s="330">
        <v>3</v>
      </c>
      <c r="M107" s="331">
        <v>20</v>
      </c>
    </row>
    <row r="108" spans="1:13" s="307" customFormat="1" ht="38.25" customHeight="1" thickBot="1">
      <c r="A108" s="310" t="s">
        <v>469</v>
      </c>
      <c r="B108" s="311">
        <f aca="true" t="shared" si="18" ref="B108:M108">SUM(B98:B107)</f>
        <v>59</v>
      </c>
      <c r="C108" s="377">
        <f t="shared" si="18"/>
        <v>1947</v>
      </c>
      <c r="D108" s="312">
        <f t="shared" si="18"/>
        <v>54</v>
      </c>
      <c r="E108" s="376">
        <f t="shared" si="18"/>
        <v>1290.25</v>
      </c>
      <c r="F108" s="311">
        <f t="shared" si="18"/>
        <v>0</v>
      </c>
      <c r="G108" s="377">
        <f t="shared" si="18"/>
        <v>0</v>
      </c>
      <c r="H108" s="312">
        <f t="shared" si="18"/>
        <v>0</v>
      </c>
      <c r="I108" s="376">
        <f t="shared" si="18"/>
        <v>0</v>
      </c>
      <c r="J108" s="311">
        <f t="shared" si="18"/>
        <v>23</v>
      </c>
      <c r="K108" s="377">
        <f t="shared" si="18"/>
        <v>834</v>
      </c>
      <c r="L108" s="312">
        <f t="shared" si="18"/>
        <v>44</v>
      </c>
      <c r="M108" s="375">
        <f t="shared" si="18"/>
        <v>938.45</v>
      </c>
    </row>
    <row r="109" spans="1:162" s="30" customFormat="1" ht="15.7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</row>
    <row r="110" spans="1:165" s="30" customFormat="1" ht="16.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</row>
    <row r="111" spans="1:13" ht="57" customHeight="1" thickBot="1">
      <c r="A111" s="23" t="s">
        <v>358</v>
      </c>
      <c r="B111" s="492" t="s">
        <v>330</v>
      </c>
      <c r="C111" s="493"/>
      <c r="D111" s="493"/>
      <c r="E111" s="493"/>
      <c r="F111" s="493"/>
      <c r="G111" s="493"/>
      <c r="H111" s="493"/>
      <c r="I111" s="493"/>
      <c r="J111" s="493"/>
      <c r="K111" s="493"/>
      <c r="L111" s="493"/>
      <c r="M111" s="504"/>
    </row>
    <row r="112" spans="1:13" s="299" customFormat="1" ht="57" customHeight="1">
      <c r="A112" s="482" t="s">
        <v>427</v>
      </c>
      <c r="B112" s="484" t="s">
        <v>541</v>
      </c>
      <c r="C112" s="485"/>
      <c r="D112" s="485"/>
      <c r="E112" s="486"/>
      <c r="F112" s="484" t="s">
        <v>542</v>
      </c>
      <c r="G112" s="485"/>
      <c r="H112" s="485"/>
      <c r="I112" s="486"/>
      <c r="J112" s="484" t="s">
        <v>543</v>
      </c>
      <c r="K112" s="485"/>
      <c r="L112" s="485"/>
      <c r="M112" s="486"/>
    </row>
    <row r="113" spans="1:13" s="304" customFormat="1" ht="57" customHeight="1">
      <c r="A113" s="483"/>
      <c r="B113" s="300" t="s">
        <v>544</v>
      </c>
      <c r="C113" s="223" t="s">
        <v>420</v>
      </c>
      <c r="D113" s="301" t="s">
        <v>545</v>
      </c>
      <c r="E113" s="306" t="s">
        <v>420</v>
      </c>
      <c r="F113" s="300" t="s">
        <v>544</v>
      </c>
      <c r="G113" s="223" t="s">
        <v>420</v>
      </c>
      <c r="H113" s="301" t="s">
        <v>545</v>
      </c>
      <c r="I113" s="306" t="s">
        <v>420</v>
      </c>
      <c r="J113" s="302" t="s">
        <v>546</v>
      </c>
      <c r="K113" s="223" t="s">
        <v>420</v>
      </c>
      <c r="L113" s="303" t="s">
        <v>545</v>
      </c>
      <c r="M113" s="306" t="s">
        <v>420</v>
      </c>
    </row>
    <row r="114" spans="1:13" s="21" customFormat="1" ht="21.75" customHeight="1">
      <c r="A114" s="395" t="s">
        <v>32</v>
      </c>
      <c r="B114" s="328">
        <v>12</v>
      </c>
      <c r="C114" s="329">
        <v>444</v>
      </c>
      <c r="D114" s="330">
        <v>3</v>
      </c>
      <c r="E114" s="331">
        <v>65</v>
      </c>
      <c r="F114" s="328">
        <v>0</v>
      </c>
      <c r="G114" s="329">
        <v>0</v>
      </c>
      <c r="H114" s="330">
        <v>0</v>
      </c>
      <c r="I114" s="331">
        <v>0</v>
      </c>
      <c r="J114" s="328">
        <v>0</v>
      </c>
      <c r="K114" s="329">
        <v>0</v>
      </c>
      <c r="L114" s="330">
        <v>33</v>
      </c>
      <c r="M114" s="331">
        <v>90</v>
      </c>
    </row>
    <row r="115" spans="1:13" s="21" customFormat="1" ht="21.75" customHeight="1">
      <c r="A115" s="395" t="s">
        <v>350</v>
      </c>
      <c r="B115" s="328">
        <v>3</v>
      </c>
      <c r="C115" s="329">
        <v>82</v>
      </c>
      <c r="D115" s="330">
        <v>0</v>
      </c>
      <c r="E115" s="331">
        <v>0</v>
      </c>
      <c r="F115" s="328">
        <v>0</v>
      </c>
      <c r="G115" s="329">
        <v>0</v>
      </c>
      <c r="H115" s="330">
        <v>0</v>
      </c>
      <c r="I115" s="331">
        <v>0</v>
      </c>
      <c r="J115" s="328">
        <v>2</v>
      </c>
      <c r="K115" s="329">
        <v>20</v>
      </c>
      <c r="L115" s="330">
        <v>0</v>
      </c>
      <c r="M115" s="331">
        <v>0</v>
      </c>
    </row>
    <row r="116" spans="1:13" s="21" customFormat="1" ht="21.75" customHeight="1">
      <c r="A116" s="395" t="s">
        <v>333</v>
      </c>
      <c r="B116" s="328">
        <v>3</v>
      </c>
      <c r="C116" s="329">
        <v>99</v>
      </c>
      <c r="D116" s="330">
        <v>1</v>
      </c>
      <c r="E116" s="331">
        <v>20</v>
      </c>
      <c r="F116" s="328">
        <v>0</v>
      </c>
      <c r="G116" s="329">
        <v>0</v>
      </c>
      <c r="H116" s="330">
        <v>0</v>
      </c>
      <c r="I116" s="331">
        <v>0</v>
      </c>
      <c r="J116" s="328">
        <v>1</v>
      </c>
      <c r="K116" s="329">
        <v>35</v>
      </c>
      <c r="L116" s="330">
        <v>2</v>
      </c>
      <c r="M116" s="331">
        <v>20</v>
      </c>
    </row>
    <row r="117" spans="1:13" s="21" customFormat="1" ht="21.75" customHeight="1">
      <c r="A117" s="395" t="s">
        <v>507</v>
      </c>
      <c r="B117" s="328">
        <v>0</v>
      </c>
      <c r="C117" s="329">
        <v>0</v>
      </c>
      <c r="D117" s="330">
        <v>2</v>
      </c>
      <c r="E117" s="331">
        <v>52</v>
      </c>
      <c r="F117" s="328">
        <v>0</v>
      </c>
      <c r="G117" s="329">
        <v>0</v>
      </c>
      <c r="H117" s="330">
        <v>0</v>
      </c>
      <c r="I117" s="331">
        <v>0</v>
      </c>
      <c r="J117" s="328">
        <v>1</v>
      </c>
      <c r="K117" s="329">
        <v>0</v>
      </c>
      <c r="L117" s="330">
        <v>0</v>
      </c>
      <c r="M117" s="331">
        <v>0</v>
      </c>
    </row>
    <row r="118" spans="1:13" s="307" customFormat="1" ht="38.25" customHeight="1" thickBot="1">
      <c r="A118" s="310" t="s">
        <v>470</v>
      </c>
      <c r="B118" s="311">
        <f aca="true" t="shared" si="19" ref="B118:M118">SUM(B114:B117)</f>
        <v>18</v>
      </c>
      <c r="C118" s="377">
        <f t="shared" si="19"/>
        <v>625</v>
      </c>
      <c r="D118" s="312">
        <f t="shared" si="19"/>
        <v>6</v>
      </c>
      <c r="E118" s="376">
        <f t="shared" si="19"/>
        <v>137</v>
      </c>
      <c r="F118" s="311">
        <f t="shared" si="19"/>
        <v>0</v>
      </c>
      <c r="G118" s="377">
        <f t="shared" si="19"/>
        <v>0</v>
      </c>
      <c r="H118" s="312">
        <f t="shared" si="19"/>
        <v>0</v>
      </c>
      <c r="I118" s="376">
        <f t="shared" si="19"/>
        <v>0</v>
      </c>
      <c r="J118" s="311">
        <f t="shared" si="19"/>
        <v>4</v>
      </c>
      <c r="K118" s="377">
        <f t="shared" si="19"/>
        <v>55</v>
      </c>
      <c r="L118" s="312">
        <f t="shared" si="19"/>
        <v>35</v>
      </c>
      <c r="M118" s="375">
        <f t="shared" si="19"/>
        <v>110</v>
      </c>
    </row>
    <row r="119" spans="1:9" s="56" customFormat="1" ht="11.25">
      <c r="A119" s="55"/>
      <c r="B119" s="55"/>
      <c r="C119" s="55"/>
      <c r="D119" s="55"/>
      <c r="E119" s="55"/>
      <c r="F119" s="55"/>
      <c r="G119" s="55"/>
      <c r="H119" s="55"/>
      <c r="I119" s="55"/>
    </row>
    <row r="120" spans="1:9" s="56" customFormat="1" ht="11.25">
      <c r="A120" s="55"/>
      <c r="B120" s="55"/>
      <c r="C120" s="55"/>
      <c r="D120" s="55"/>
      <c r="E120" s="55"/>
      <c r="F120" s="55"/>
      <c r="G120" s="55"/>
      <c r="H120" s="55"/>
      <c r="I120" s="55"/>
    </row>
    <row r="121" spans="1:9" s="56" customFormat="1" ht="11.25">
      <c r="A121" s="55"/>
      <c r="B121" s="55"/>
      <c r="C121" s="55"/>
      <c r="D121" s="55"/>
      <c r="E121" s="55"/>
      <c r="F121" s="55"/>
      <c r="G121" s="55"/>
      <c r="H121" s="55"/>
      <c r="I121" s="55"/>
    </row>
    <row r="122" spans="1:13" ht="57" customHeight="1" thickBot="1">
      <c r="A122" s="23" t="s">
        <v>358</v>
      </c>
      <c r="B122" s="517" t="s">
        <v>199</v>
      </c>
      <c r="C122" s="518"/>
      <c r="D122" s="518"/>
      <c r="E122" s="518"/>
      <c r="F122" s="518"/>
      <c r="G122" s="518"/>
      <c r="H122" s="518"/>
      <c r="I122" s="518"/>
      <c r="J122" s="518"/>
      <c r="K122" s="518"/>
      <c r="L122" s="518"/>
      <c r="M122" s="519"/>
    </row>
    <row r="123" spans="1:13" s="299" customFormat="1" ht="57" customHeight="1">
      <c r="A123" s="482" t="s">
        <v>427</v>
      </c>
      <c r="B123" s="484" t="s">
        <v>541</v>
      </c>
      <c r="C123" s="485"/>
      <c r="D123" s="485"/>
      <c r="E123" s="486"/>
      <c r="F123" s="484" t="s">
        <v>542</v>
      </c>
      <c r="G123" s="485"/>
      <c r="H123" s="485"/>
      <c r="I123" s="486"/>
      <c r="J123" s="484" t="s">
        <v>543</v>
      </c>
      <c r="K123" s="485"/>
      <c r="L123" s="485"/>
      <c r="M123" s="486"/>
    </row>
    <row r="124" spans="1:13" s="304" customFormat="1" ht="57" customHeight="1">
      <c r="A124" s="483"/>
      <c r="B124" s="300" t="s">
        <v>544</v>
      </c>
      <c r="C124" s="223" t="s">
        <v>420</v>
      </c>
      <c r="D124" s="301" t="s">
        <v>545</v>
      </c>
      <c r="E124" s="306" t="s">
        <v>420</v>
      </c>
      <c r="F124" s="300" t="s">
        <v>544</v>
      </c>
      <c r="G124" s="223" t="s">
        <v>420</v>
      </c>
      <c r="H124" s="301" t="s">
        <v>545</v>
      </c>
      <c r="I124" s="306" t="s">
        <v>420</v>
      </c>
      <c r="J124" s="302" t="s">
        <v>546</v>
      </c>
      <c r="K124" s="223" t="s">
        <v>420</v>
      </c>
      <c r="L124" s="303" t="s">
        <v>545</v>
      </c>
      <c r="M124" s="306" t="s">
        <v>420</v>
      </c>
    </row>
    <row r="125" spans="1:13" s="21" customFormat="1" ht="21.75" customHeight="1">
      <c r="A125" s="395" t="s">
        <v>313</v>
      </c>
      <c r="B125" s="328">
        <v>2</v>
      </c>
      <c r="C125" s="329">
        <v>65</v>
      </c>
      <c r="D125" s="330">
        <v>0</v>
      </c>
      <c r="E125" s="331">
        <v>0</v>
      </c>
      <c r="F125" s="328">
        <v>0</v>
      </c>
      <c r="G125" s="329">
        <v>0</v>
      </c>
      <c r="H125" s="330">
        <v>0</v>
      </c>
      <c r="I125" s="331">
        <v>0</v>
      </c>
      <c r="J125" s="328">
        <v>2</v>
      </c>
      <c r="K125" s="329">
        <v>20</v>
      </c>
      <c r="L125" s="330">
        <v>0</v>
      </c>
      <c r="M125" s="331">
        <v>0</v>
      </c>
    </row>
    <row r="126" spans="1:13" s="21" customFormat="1" ht="21.75" customHeight="1">
      <c r="A126" s="395" t="s">
        <v>312</v>
      </c>
      <c r="B126" s="328">
        <v>5</v>
      </c>
      <c r="C126" s="329">
        <v>194</v>
      </c>
      <c r="D126" s="330">
        <v>1</v>
      </c>
      <c r="E126" s="331">
        <v>25</v>
      </c>
      <c r="F126" s="328">
        <v>0</v>
      </c>
      <c r="G126" s="329">
        <v>0</v>
      </c>
      <c r="H126" s="330">
        <v>0</v>
      </c>
      <c r="I126" s="331">
        <v>0</v>
      </c>
      <c r="J126" s="328">
        <v>0</v>
      </c>
      <c r="K126" s="329">
        <v>0</v>
      </c>
      <c r="L126" s="330">
        <v>3</v>
      </c>
      <c r="M126" s="331">
        <v>54</v>
      </c>
    </row>
    <row r="127" spans="1:13" s="21" customFormat="1" ht="21.75" customHeight="1">
      <c r="A127" s="395" t="s">
        <v>308</v>
      </c>
      <c r="B127" s="328">
        <v>19</v>
      </c>
      <c r="C127" s="329">
        <v>683</v>
      </c>
      <c r="D127" s="330">
        <v>6</v>
      </c>
      <c r="E127" s="331">
        <v>130</v>
      </c>
      <c r="F127" s="328">
        <v>0</v>
      </c>
      <c r="G127" s="329">
        <v>0</v>
      </c>
      <c r="H127" s="330">
        <v>0</v>
      </c>
      <c r="I127" s="331">
        <v>0</v>
      </c>
      <c r="J127" s="328">
        <v>5</v>
      </c>
      <c r="K127" s="329">
        <v>149</v>
      </c>
      <c r="L127" s="330">
        <v>10</v>
      </c>
      <c r="M127" s="331">
        <v>161.5</v>
      </c>
    </row>
    <row r="128" spans="1:13" s="21" customFormat="1" ht="21.75" customHeight="1">
      <c r="A128" s="395" t="s">
        <v>33</v>
      </c>
      <c r="B128" s="328">
        <v>19</v>
      </c>
      <c r="C128" s="329">
        <v>559</v>
      </c>
      <c r="D128" s="330">
        <v>11</v>
      </c>
      <c r="E128" s="331">
        <v>260</v>
      </c>
      <c r="F128" s="328">
        <v>0</v>
      </c>
      <c r="G128" s="329">
        <v>0</v>
      </c>
      <c r="H128" s="330">
        <v>1</v>
      </c>
      <c r="I128" s="331">
        <v>2</v>
      </c>
      <c r="J128" s="328">
        <v>12</v>
      </c>
      <c r="K128" s="329">
        <v>351</v>
      </c>
      <c r="L128" s="330">
        <v>15</v>
      </c>
      <c r="M128" s="331">
        <v>324</v>
      </c>
    </row>
    <row r="129" spans="1:13" s="21" customFormat="1" ht="21.75" customHeight="1">
      <c r="A129" s="395" t="s">
        <v>185</v>
      </c>
      <c r="B129" s="328">
        <v>2</v>
      </c>
      <c r="C129" s="329">
        <v>76</v>
      </c>
      <c r="D129" s="330">
        <v>0</v>
      </c>
      <c r="E129" s="331">
        <v>0</v>
      </c>
      <c r="F129" s="328">
        <v>0</v>
      </c>
      <c r="G129" s="329">
        <v>0</v>
      </c>
      <c r="H129" s="330">
        <v>0</v>
      </c>
      <c r="I129" s="331">
        <v>0</v>
      </c>
      <c r="J129" s="328">
        <v>3</v>
      </c>
      <c r="K129" s="329">
        <v>30</v>
      </c>
      <c r="L129" s="330">
        <v>0</v>
      </c>
      <c r="M129" s="331">
        <v>0</v>
      </c>
    </row>
    <row r="130" spans="1:13" s="307" customFormat="1" ht="35.25" customHeight="1" thickBot="1">
      <c r="A130" s="310" t="s">
        <v>402</v>
      </c>
      <c r="B130" s="311">
        <f aca="true" t="shared" si="20" ref="B130:M130">SUM(B125:B129)</f>
        <v>47</v>
      </c>
      <c r="C130" s="312">
        <f t="shared" si="20"/>
        <v>1577</v>
      </c>
      <c r="D130" s="312">
        <f t="shared" si="20"/>
        <v>18</v>
      </c>
      <c r="E130" s="313">
        <f t="shared" si="20"/>
        <v>415</v>
      </c>
      <c r="F130" s="311">
        <f t="shared" si="20"/>
        <v>0</v>
      </c>
      <c r="G130" s="312">
        <f t="shared" si="20"/>
        <v>0</v>
      </c>
      <c r="H130" s="312">
        <f t="shared" si="20"/>
        <v>1</v>
      </c>
      <c r="I130" s="313">
        <f t="shared" si="20"/>
        <v>2</v>
      </c>
      <c r="J130" s="311">
        <f t="shared" si="20"/>
        <v>22</v>
      </c>
      <c r="K130" s="312">
        <f t="shared" si="20"/>
        <v>550</v>
      </c>
      <c r="L130" s="312">
        <f t="shared" si="20"/>
        <v>28</v>
      </c>
      <c r="M130" s="313">
        <f t="shared" si="20"/>
        <v>539.5</v>
      </c>
    </row>
    <row r="131" spans="1:13" s="44" customFormat="1" ht="19.5" customHeight="1">
      <c r="A131" s="57"/>
      <c r="B131" s="58"/>
      <c r="C131" s="59"/>
      <c r="D131" s="58"/>
      <c r="E131" s="59"/>
      <c r="F131" s="58"/>
      <c r="G131" s="59"/>
      <c r="H131" s="58"/>
      <c r="I131" s="60"/>
      <c r="J131" s="58"/>
      <c r="K131" s="59"/>
      <c r="L131" s="58"/>
      <c r="M131" s="59"/>
    </row>
    <row r="132" spans="1:9" s="56" customFormat="1" ht="11.25">
      <c r="A132" s="55"/>
      <c r="B132" s="55"/>
      <c r="C132" s="55"/>
      <c r="D132" s="55"/>
      <c r="E132" s="55"/>
      <c r="F132" s="55"/>
      <c r="G132" s="55"/>
      <c r="H132" s="55"/>
      <c r="I132" s="55"/>
    </row>
    <row r="133" spans="1:13" ht="57" customHeight="1" thickBot="1">
      <c r="A133" s="23" t="s">
        <v>358</v>
      </c>
      <c r="B133" s="517" t="s">
        <v>483</v>
      </c>
      <c r="C133" s="518"/>
      <c r="D133" s="518"/>
      <c r="E133" s="518"/>
      <c r="F133" s="518"/>
      <c r="G133" s="518"/>
      <c r="H133" s="518"/>
      <c r="I133" s="518"/>
      <c r="J133" s="518"/>
      <c r="K133" s="518"/>
      <c r="L133" s="518"/>
      <c r="M133" s="519"/>
    </row>
    <row r="134" spans="1:13" s="299" customFormat="1" ht="57" customHeight="1">
      <c r="A134" s="482" t="s">
        <v>427</v>
      </c>
      <c r="B134" s="484" t="s">
        <v>541</v>
      </c>
      <c r="C134" s="485"/>
      <c r="D134" s="485"/>
      <c r="E134" s="486"/>
      <c r="F134" s="484" t="s">
        <v>542</v>
      </c>
      <c r="G134" s="485"/>
      <c r="H134" s="485"/>
      <c r="I134" s="486"/>
      <c r="J134" s="484" t="s">
        <v>543</v>
      </c>
      <c r="K134" s="485"/>
      <c r="L134" s="485"/>
      <c r="M134" s="486"/>
    </row>
    <row r="135" spans="1:13" s="304" customFormat="1" ht="57" customHeight="1">
      <c r="A135" s="483"/>
      <c r="B135" s="300" t="s">
        <v>544</v>
      </c>
      <c r="C135" s="223" t="s">
        <v>420</v>
      </c>
      <c r="D135" s="301" t="s">
        <v>545</v>
      </c>
      <c r="E135" s="306" t="s">
        <v>420</v>
      </c>
      <c r="F135" s="300" t="s">
        <v>544</v>
      </c>
      <c r="G135" s="223" t="s">
        <v>420</v>
      </c>
      <c r="H135" s="301" t="s">
        <v>545</v>
      </c>
      <c r="I135" s="306" t="s">
        <v>420</v>
      </c>
      <c r="J135" s="302" t="s">
        <v>546</v>
      </c>
      <c r="K135" s="223" t="s">
        <v>420</v>
      </c>
      <c r="L135" s="303" t="s">
        <v>545</v>
      </c>
      <c r="M135" s="306" t="s">
        <v>420</v>
      </c>
    </row>
    <row r="136" spans="1:13" s="21" customFormat="1" ht="21.75" customHeight="1">
      <c r="A136" s="395" t="s">
        <v>370</v>
      </c>
      <c r="B136" s="328">
        <v>2</v>
      </c>
      <c r="C136" s="396" t="s">
        <v>553</v>
      </c>
      <c r="D136" s="330">
        <v>4</v>
      </c>
      <c r="E136" s="331">
        <v>64</v>
      </c>
      <c r="F136" s="328">
        <v>0</v>
      </c>
      <c r="G136" s="329">
        <v>0</v>
      </c>
      <c r="H136" s="330">
        <v>0</v>
      </c>
      <c r="I136" s="331">
        <v>0</v>
      </c>
      <c r="J136" s="328">
        <v>0</v>
      </c>
      <c r="K136" s="329">
        <v>80</v>
      </c>
      <c r="L136" s="330">
        <v>3</v>
      </c>
      <c r="M136" s="331">
        <v>40</v>
      </c>
    </row>
    <row r="137" spans="1:13" s="21" customFormat="1" ht="21.75" customHeight="1">
      <c r="A137" s="395" t="s">
        <v>327</v>
      </c>
      <c r="B137" s="328">
        <v>0</v>
      </c>
      <c r="C137" s="329">
        <v>0</v>
      </c>
      <c r="D137" s="330">
        <v>5</v>
      </c>
      <c r="E137" s="331">
        <v>103</v>
      </c>
      <c r="F137" s="328">
        <v>0</v>
      </c>
      <c r="G137" s="329">
        <v>0</v>
      </c>
      <c r="H137" s="330">
        <v>0</v>
      </c>
      <c r="I137" s="331">
        <v>0</v>
      </c>
      <c r="J137" s="328">
        <v>0</v>
      </c>
      <c r="K137" s="329">
        <v>0</v>
      </c>
      <c r="L137" s="330">
        <v>6</v>
      </c>
      <c r="M137" s="331">
        <v>35</v>
      </c>
    </row>
    <row r="138" spans="1:13" s="21" customFormat="1" ht="21.75" customHeight="1">
      <c r="A138" s="395" t="s">
        <v>326</v>
      </c>
      <c r="B138" s="328">
        <v>17</v>
      </c>
      <c r="C138" s="329">
        <v>375.5</v>
      </c>
      <c r="D138" s="330">
        <v>14</v>
      </c>
      <c r="E138" s="331">
        <v>318.83</v>
      </c>
      <c r="F138" s="328">
        <v>0</v>
      </c>
      <c r="G138" s="329">
        <v>0</v>
      </c>
      <c r="H138" s="330">
        <v>0</v>
      </c>
      <c r="I138" s="331">
        <v>0</v>
      </c>
      <c r="J138" s="328">
        <v>5</v>
      </c>
      <c r="K138" s="329">
        <v>56</v>
      </c>
      <c r="L138" s="330">
        <v>6</v>
      </c>
      <c r="M138" s="331">
        <v>87.5</v>
      </c>
    </row>
    <row r="139" spans="1:13" s="21" customFormat="1" ht="21.75" customHeight="1">
      <c r="A139" s="395" t="s">
        <v>325</v>
      </c>
      <c r="B139" s="328">
        <v>5</v>
      </c>
      <c r="C139" s="329">
        <v>230</v>
      </c>
      <c r="D139" s="330">
        <v>9</v>
      </c>
      <c r="E139" s="331">
        <v>103</v>
      </c>
      <c r="F139" s="328">
        <v>0</v>
      </c>
      <c r="G139" s="329">
        <v>0</v>
      </c>
      <c r="H139" s="330">
        <v>0</v>
      </c>
      <c r="I139" s="331">
        <v>0</v>
      </c>
      <c r="J139" s="328">
        <v>3</v>
      </c>
      <c r="K139" s="329">
        <v>96.5</v>
      </c>
      <c r="L139" s="330">
        <v>5</v>
      </c>
      <c r="M139" s="331">
        <v>35</v>
      </c>
    </row>
    <row r="140" spans="1:13" s="21" customFormat="1" ht="21.75" customHeight="1">
      <c r="A140" s="395" t="s">
        <v>376</v>
      </c>
      <c r="B140" s="328">
        <v>0</v>
      </c>
      <c r="C140" s="329">
        <v>0</v>
      </c>
      <c r="D140" s="330">
        <v>5</v>
      </c>
      <c r="E140" s="331">
        <v>60</v>
      </c>
      <c r="F140" s="328">
        <v>0</v>
      </c>
      <c r="G140" s="329">
        <v>0</v>
      </c>
      <c r="H140" s="330">
        <v>0</v>
      </c>
      <c r="I140" s="331">
        <v>0</v>
      </c>
      <c r="J140" s="328">
        <v>0</v>
      </c>
      <c r="K140" s="329">
        <v>0</v>
      </c>
      <c r="L140" s="330">
        <v>2</v>
      </c>
      <c r="M140" s="331">
        <v>40</v>
      </c>
    </row>
    <row r="141" spans="1:13" s="21" customFormat="1" ht="21.75" customHeight="1">
      <c r="A141" s="395" t="s">
        <v>324</v>
      </c>
      <c r="B141" s="328">
        <v>6</v>
      </c>
      <c r="C141" s="329">
        <v>202</v>
      </c>
      <c r="D141" s="330">
        <v>24</v>
      </c>
      <c r="E141" s="331">
        <v>517</v>
      </c>
      <c r="F141" s="328">
        <v>1</v>
      </c>
      <c r="G141" s="329">
        <v>32</v>
      </c>
      <c r="H141" s="330">
        <v>0</v>
      </c>
      <c r="I141" s="331">
        <v>0</v>
      </c>
      <c r="J141" s="328">
        <v>3</v>
      </c>
      <c r="K141" s="329">
        <v>114</v>
      </c>
      <c r="L141" s="330">
        <v>21</v>
      </c>
      <c r="M141" s="331">
        <v>254.5</v>
      </c>
    </row>
    <row r="142" spans="1:13" s="21" customFormat="1" ht="21.75" customHeight="1">
      <c r="A142" s="395" t="s">
        <v>323</v>
      </c>
      <c r="B142" s="328">
        <v>0</v>
      </c>
      <c r="C142" s="329">
        <v>0</v>
      </c>
      <c r="D142" s="330">
        <v>3</v>
      </c>
      <c r="E142" s="331">
        <v>54</v>
      </c>
      <c r="F142" s="328">
        <v>0</v>
      </c>
      <c r="G142" s="329">
        <v>0</v>
      </c>
      <c r="H142" s="330">
        <v>0</v>
      </c>
      <c r="I142" s="331">
        <v>0</v>
      </c>
      <c r="J142" s="328">
        <v>0</v>
      </c>
      <c r="K142" s="329">
        <v>0</v>
      </c>
      <c r="L142" s="330">
        <v>2</v>
      </c>
      <c r="M142" s="331">
        <v>25</v>
      </c>
    </row>
    <row r="143" spans="1:13" s="21" customFormat="1" ht="21.75" customHeight="1">
      <c r="A143" s="395" t="s">
        <v>320</v>
      </c>
      <c r="B143" s="328">
        <v>0</v>
      </c>
      <c r="C143" s="329">
        <v>0</v>
      </c>
      <c r="D143" s="330">
        <v>2</v>
      </c>
      <c r="E143" s="331">
        <v>69</v>
      </c>
      <c r="F143" s="328">
        <v>0</v>
      </c>
      <c r="G143" s="329">
        <v>0</v>
      </c>
      <c r="H143" s="330">
        <v>0</v>
      </c>
      <c r="I143" s="331">
        <v>0</v>
      </c>
      <c r="J143" s="328">
        <v>0</v>
      </c>
      <c r="K143" s="329">
        <v>0</v>
      </c>
      <c r="L143" s="330">
        <v>2</v>
      </c>
      <c r="M143" s="331">
        <v>20</v>
      </c>
    </row>
    <row r="144" spans="1:13" s="21" customFormat="1" ht="21.75" customHeight="1">
      <c r="A144" s="395" t="s">
        <v>375</v>
      </c>
      <c r="B144" s="328">
        <v>2</v>
      </c>
      <c r="C144" s="329">
        <v>30</v>
      </c>
      <c r="D144" s="330">
        <v>0</v>
      </c>
      <c r="E144" s="331">
        <v>0</v>
      </c>
      <c r="F144" s="328">
        <v>0</v>
      </c>
      <c r="G144" s="329">
        <v>0</v>
      </c>
      <c r="H144" s="330">
        <v>0</v>
      </c>
      <c r="I144" s="331">
        <v>0</v>
      </c>
      <c r="J144" s="328">
        <v>0</v>
      </c>
      <c r="K144" s="329">
        <v>0</v>
      </c>
      <c r="L144" s="330">
        <v>0</v>
      </c>
      <c r="M144" s="331">
        <v>0</v>
      </c>
    </row>
    <row r="145" spans="1:13" s="21" customFormat="1" ht="21.75" customHeight="1">
      <c r="A145" s="395" t="s">
        <v>374</v>
      </c>
      <c r="B145" s="328">
        <v>0</v>
      </c>
      <c r="C145" s="329">
        <v>0</v>
      </c>
      <c r="D145" s="330">
        <v>1</v>
      </c>
      <c r="E145" s="331">
        <v>33</v>
      </c>
      <c r="F145" s="328">
        <v>0</v>
      </c>
      <c r="G145" s="329">
        <v>0</v>
      </c>
      <c r="H145" s="330">
        <v>0</v>
      </c>
      <c r="I145" s="331">
        <v>0</v>
      </c>
      <c r="J145" s="328">
        <v>0</v>
      </c>
      <c r="K145" s="329">
        <v>0</v>
      </c>
      <c r="L145" s="330">
        <v>1</v>
      </c>
      <c r="M145" s="331">
        <v>20</v>
      </c>
    </row>
    <row r="146" spans="1:13" s="21" customFormat="1" ht="21.75" customHeight="1">
      <c r="A146" s="395" t="s">
        <v>368</v>
      </c>
      <c r="B146" s="328">
        <v>0</v>
      </c>
      <c r="C146" s="329">
        <v>0</v>
      </c>
      <c r="D146" s="330">
        <v>2</v>
      </c>
      <c r="E146" s="331">
        <v>37</v>
      </c>
      <c r="F146" s="328">
        <v>0</v>
      </c>
      <c r="G146" s="329">
        <v>0</v>
      </c>
      <c r="H146" s="330">
        <v>0</v>
      </c>
      <c r="I146" s="331">
        <v>0</v>
      </c>
      <c r="J146" s="328">
        <v>0</v>
      </c>
      <c r="K146" s="329">
        <v>0</v>
      </c>
      <c r="L146" s="330">
        <v>1</v>
      </c>
      <c r="M146" s="331">
        <v>30</v>
      </c>
    </row>
    <row r="147" spans="1:13" s="21" customFormat="1" ht="21.75" customHeight="1">
      <c r="A147" s="395" t="s">
        <v>373</v>
      </c>
      <c r="B147" s="328">
        <v>0</v>
      </c>
      <c r="C147" s="329">
        <v>0</v>
      </c>
      <c r="D147" s="330">
        <v>1</v>
      </c>
      <c r="E147" s="331">
        <v>25</v>
      </c>
      <c r="F147" s="328">
        <v>0</v>
      </c>
      <c r="G147" s="329">
        <v>0</v>
      </c>
      <c r="H147" s="330">
        <v>0</v>
      </c>
      <c r="I147" s="331">
        <v>0</v>
      </c>
      <c r="J147" s="328">
        <v>0</v>
      </c>
      <c r="K147" s="329">
        <v>0</v>
      </c>
      <c r="L147" s="330">
        <v>1</v>
      </c>
      <c r="M147" s="331">
        <v>10</v>
      </c>
    </row>
    <row r="148" spans="1:13" s="21" customFormat="1" ht="21.75" customHeight="1">
      <c r="A148" s="395" t="s">
        <v>372</v>
      </c>
      <c r="B148" s="328">
        <v>0</v>
      </c>
      <c r="C148" s="329">
        <v>0</v>
      </c>
      <c r="D148" s="330">
        <v>1</v>
      </c>
      <c r="E148" s="331">
        <v>25</v>
      </c>
      <c r="F148" s="328">
        <v>0</v>
      </c>
      <c r="G148" s="329">
        <v>0</v>
      </c>
      <c r="H148" s="330">
        <v>0</v>
      </c>
      <c r="I148" s="331">
        <v>0</v>
      </c>
      <c r="J148" s="328">
        <v>0</v>
      </c>
      <c r="K148" s="329">
        <v>0</v>
      </c>
      <c r="L148" s="330">
        <v>1</v>
      </c>
      <c r="M148" s="331">
        <v>15</v>
      </c>
    </row>
    <row r="149" spans="1:13" s="307" customFormat="1" ht="35.25" customHeight="1" thickBot="1">
      <c r="A149" s="310" t="s">
        <v>403</v>
      </c>
      <c r="B149" s="311">
        <f aca="true" t="shared" si="21" ref="B149:M149">SUM(B136:B148)</f>
        <v>32</v>
      </c>
      <c r="C149" s="374">
        <f t="shared" si="21"/>
        <v>837.5</v>
      </c>
      <c r="D149" s="312">
        <f t="shared" si="21"/>
        <v>71</v>
      </c>
      <c r="E149" s="313">
        <f t="shared" si="21"/>
        <v>1408.83</v>
      </c>
      <c r="F149" s="311">
        <f t="shared" si="21"/>
        <v>1</v>
      </c>
      <c r="G149" s="374">
        <f t="shared" si="21"/>
        <v>32</v>
      </c>
      <c r="H149" s="312">
        <f t="shared" si="21"/>
        <v>0</v>
      </c>
      <c r="I149" s="313">
        <f t="shared" si="21"/>
        <v>0</v>
      </c>
      <c r="J149" s="311">
        <f t="shared" si="21"/>
        <v>11</v>
      </c>
      <c r="K149" s="374">
        <f t="shared" si="21"/>
        <v>346.5</v>
      </c>
      <c r="L149" s="312">
        <f t="shared" si="21"/>
        <v>51</v>
      </c>
      <c r="M149" s="376">
        <f t="shared" si="21"/>
        <v>612</v>
      </c>
    </row>
    <row r="150" spans="1:13" s="44" customFormat="1" ht="19.5" customHeight="1">
      <c r="A150" s="57"/>
      <c r="B150" s="58"/>
      <c r="C150" s="59"/>
      <c r="D150" s="58"/>
      <c r="E150" s="59"/>
      <c r="F150" s="58"/>
      <c r="G150" s="59"/>
      <c r="H150" s="58"/>
      <c r="I150" s="60"/>
      <c r="J150" s="58"/>
      <c r="K150" s="59"/>
      <c r="L150" s="58"/>
      <c r="M150" s="59"/>
    </row>
    <row r="151" spans="1:9" s="56" customFormat="1" ht="11.25">
      <c r="A151" s="55"/>
      <c r="B151" s="55"/>
      <c r="C151" s="55"/>
      <c r="D151" s="55"/>
      <c r="E151" s="55"/>
      <c r="F151" s="55"/>
      <c r="G151" s="55"/>
      <c r="H151" s="55"/>
      <c r="I151" s="55"/>
    </row>
    <row r="152" spans="1:13" ht="57" customHeight="1">
      <c r="A152" s="23" t="s">
        <v>358</v>
      </c>
      <c r="B152" s="510" t="s">
        <v>484</v>
      </c>
      <c r="C152" s="511"/>
      <c r="D152" s="511"/>
      <c r="E152" s="511"/>
      <c r="F152" s="511"/>
      <c r="G152" s="511"/>
      <c r="H152" s="511"/>
      <c r="I152" s="511"/>
      <c r="J152" s="511"/>
      <c r="K152" s="511"/>
      <c r="L152" s="511"/>
      <c r="M152" s="512"/>
    </row>
    <row r="153" spans="1:13" s="44" customFormat="1" ht="19.5" customHeight="1">
      <c r="A153" s="40" t="s">
        <v>404</v>
      </c>
      <c r="B153" s="41">
        <v>0</v>
      </c>
      <c r="C153" s="42">
        <v>0</v>
      </c>
      <c r="D153" s="41">
        <v>0</v>
      </c>
      <c r="E153" s="42">
        <v>0</v>
      </c>
      <c r="F153" s="41">
        <v>0</v>
      </c>
      <c r="G153" s="42">
        <v>0</v>
      </c>
      <c r="H153" s="41">
        <v>0</v>
      </c>
      <c r="I153" s="43">
        <v>0</v>
      </c>
      <c r="J153" s="41">
        <v>0</v>
      </c>
      <c r="K153" s="42">
        <v>0</v>
      </c>
      <c r="L153" s="41">
        <v>0</v>
      </c>
      <c r="M153" s="42">
        <v>0</v>
      </c>
    </row>
    <row r="155" ht="12.75">
      <c r="A155" s="24" t="s">
        <v>479</v>
      </c>
    </row>
  </sheetData>
  <mergeCells count="54">
    <mergeCell ref="A96:A97"/>
    <mergeCell ref="B96:E96"/>
    <mergeCell ref="B152:M152"/>
    <mergeCell ref="A112:A113"/>
    <mergeCell ref="B112:E112"/>
    <mergeCell ref="F112:I112"/>
    <mergeCell ref="J112:M112"/>
    <mergeCell ref="B134:E134"/>
    <mergeCell ref="F134:I134"/>
    <mergeCell ref="B133:M133"/>
    <mergeCell ref="A57:A58"/>
    <mergeCell ref="B57:E57"/>
    <mergeCell ref="F57:I57"/>
    <mergeCell ref="J57:M57"/>
    <mergeCell ref="L3:M3"/>
    <mergeCell ref="H16:H17"/>
    <mergeCell ref="B123:E123"/>
    <mergeCell ref="F123:I123"/>
    <mergeCell ref="J34:M34"/>
    <mergeCell ref="B79:E79"/>
    <mergeCell ref="F79:I79"/>
    <mergeCell ref="B47:E47"/>
    <mergeCell ref="J47:M47"/>
    <mergeCell ref="J79:M79"/>
    <mergeCell ref="A123:A124"/>
    <mergeCell ref="A3:A4"/>
    <mergeCell ref="A16:A17"/>
    <mergeCell ref="F34:I34"/>
    <mergeCell ref="B122:M122"/>
    <mergeCell ref="J123:M123"/>
    <mergeCell ref="A47:A48"/>
    <mergeCell ref="A79:A80"/>
    <mergeCell ref="D3:E3"/>
    <mergeCell ref="F3:G3"/>
    <mergeCell ref="A134:A135"/>
    <mergeCell ref="A34:A35"/>
    <mergeCell ref="B34:E34"/>
    <mergeCell ref="B78:M78"/>
    <mergeCell ref="B95:M95"/>
    <mergeCell ref="B111:M111"/>
    <mergeCell ref="F47:I47"/>
    <mergeCell ref="F96:I96"/>
    <mergeCell ref="J96:M96"/>
    <mergeCell ref="J134:M134"/>
    <mergeCell ref="B1:M1"/>
    <mergeCell ref="B46:M46"/>
    <mergeCell ref="B56:M56"/>
    <mergeCell ref="B16:C16"/>
    <mergeCell ref="D16:E16"/>
    <mergeCell ref="F16:G16"/>
    <mergeCell ref="B3:C3"/>
    <mergeCell ref="B33:M33"/>
    <mergeCell ref="H3:I3"/>
    <mergeCell ref="J3:K3"/>
  </mergeCells>
  <printOptions horizontalCentered="1"/>
  <pageMargins left="0" right="0" top="0.3937007874015748" bottom="0.3937007874015748" header="0.5118110236220472" footer="0.5118110236220472"/>
  <pageSetup orientation="landscape" pageOrder="overThenDown" paperSize="9" scale="80" r:id="rId1"/>
  <rowBreaks count="9" manualBreakCount="9">
    <brk id="32" max="255" man="1"/>
    <brk id="45" max="255" man="1"/>
    <brk id="55" max="255" man="1"/>
    <brk id="77" max="255" man="1"/>
    <brk id="94" max="255" man="1"/>
    <brk id="110" max="255" man="1"/>
    <brk id="121" max="255" man="1"/>
    <brk id="132" max="255" man="1"/>
    <brk id="151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I133"/>
  <sheetViews>
    <sheetView zoomScale="75" zoomScaleNormal="75" workbookViewId="0" topLeftCell="A1">
      <selection activeCell="A133" sqref="A1:M133"/>
    </sheetView>
  </sheetViews>
  <sheetFormatPr defaultColWidth="9.140625" defaultRowHeight="12.75"/>
  <cols>
    <col min="1" max="1" width="21.28125" style="13" customWidth="1"/>
    <col min="2" max="2" width="8.57421875" style="13" customWidth="1"/>
    <col min="3" max="3" width="13.00390625" style="13" bestFit="1" customWidth="1"/>
    <col min="4" max="4" width="7.8515625" style="13" customWidth="1"/>
    <col min="5" max="5" width="12.421875" style="13" customWidth="1"/>
    <col min="6" max="6" width="7.57421875" style="13" customWidth="1"/>
    <col min="7" max="7" width="12.57421875" style="13" customWidth="1"/>
    <col min="8" max="8" width="10.00390625" style="13" customWidth="1"/>
    <col min="9" max="9" width="12.28125" style="13" customWidth="1"/>
    <col min="10" max="10" width="7.421875" style="13" customWidth="1"/>
    <col min="11" max="11" width="12.7109375" style="13" customWidth="1"/>
    <col min="12" max="12" width="7.57421875" style="13" customWidth="1"/>
    <col min="13" max="13" width="13.28125" style="13" customWidth="1"/>
    <col min="14" max="19" width="9.140625" style="131" customWidth="1"/>
    <col min="20" max="20" width="11.140625" style="13" customWidth="1"/>
    <col min="21" max="21" width="11.8515625" style="13" customWidth="1"/>
    <col min="22" max="16384" width="9.140625" style="13" customWidth="1"/>
  </cols>
  <sheetData>
    <row r="1" spans="1:13" ht="57" customHeight="1">
      <c r="A1" s="314" t="s">
        <v>360</v>
      </c>
      <c r="B1" s="489" t="s">
        <v>197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1"/>
    </row>
    <row r="3" spans="3:9" ht="13.5" thickBot="1">
      <c r="C3" s="315"/>
      <c r="D3" s="316"/>
      <c r="H3" s="316"/>
      <c r="I3" s="316"/>
    </row>
    <row r="4" spans="1:13" s="7" customFormat="1" ht="58.5" customHeight="1">
      <c r="A4" s="497" t="s">
        <v>26</v>
      </c>
      <c r="B4" s="495" t="s">
        <v>413</v>
      </c>
      <c r="C4" s="496"/>
      <c r="D4" s="496" t="s">
        <v>414</v>
      </c>
      <c r="E4" s="503"/>
      <c r="F4" s="495" t="s">
        <v>415</v>
      </c>
      <c r="G4" s="496"/>
      <c r="H4" s="496" t="s">
        <v>416</v>
      </c>
      <c r="I4" s="503"/>
      <c r="J4" s="495" t="s">
        <v>417</v>
      </c>
      <c r="K4" s="496"/>
      <c r="L4" s="496" t="s">
        <v>418</v>
      </c>
      <c r="M4" s="503"/>
    </row>
    <row r="5" spans="1:13" s="318" customFormat="1" ht="48.75" customHeight="1">
      <c r="A5" s="498"/>
      <c r="B5" s="25" t="s">
        <v>419</v>
      </c>
      <c r="C5" s="288" t="s">
        <v>420</v>
      </c>
      <c r="D5" s="27" t="s">
        <v>419</v>
      </c>
      <c r="E5" s="317" t="s">
        <v>420</v>
      </c>
      <c r="F5" s="25" t="s">
        <v>419</v>
      </c>
      <c r="G5" s="288" t="s">
        <v>420</v>
      </c>
      <c r="H5" s="27" t="s">
        <v>419</v>
      </c>
      <c r="I5" s="317" t="s">
        <v>420</v>
      </c>
      <c r="J5" s="25" t="s">
        <v>419</v>
      </c>
      <c r="K5" s="288" t="s">
        <v>420</v>
      </c>
      <c r="L5" s="27" t="s">
        <v>419</v>
      </c>
      <c r="M5" s="317" t="s">
        <v>420</v>
      </c>
    </row>
    <row r="6" spans="1:13" s="7" customFormat="1" ht="15" customHeight="1">
      <c r="A6" s="289" t="s">
        <v>27</v>
      </c>
      <c r="B6" s="319">
        <f aca="true" t="shared" si="0" ref="B6:M6">B37</f>
        <v>2</v>
      </c>
      <c r="C6" s="399">
        <f t="shared" si="0"/>
        <v>74</v>
      </c>
      <c r="D6" s="321">
        <f t="shared" si="0"/>
        <v>5</v>
      </c>
      <c r="E6" s="322">
        <f t="shared" si="0"/>
        <v>159.5</v>
      </c>
      <c r="F6" s="319">
        <f t="shared" si="0"/>
        <v>0</v>
      </c>
      <c r="G6" s="399">
        <f t="shared" si="0"/>
        <v>0</v>
      </c>
      <c r="H6" s="320">
        <f t="shared" si="0"/>
        <v>0</v>
      </c>
      <c r="I6" s="322">
        <f t="shared" si="0"/>
        <v>0</v>
      </c>
      <c r="J6" s="319">
        <f t="shared" si="0"/>
        <v>0</v>
      </c>
      <c r="K6" s="399">
        <f t="shared" si="0"/>
        <v>0</v>
      </c>
      <c r="L6" s="320">
        <f t="shared" si="0"/>
        <v>6</v>
      </c>
      <c r="M6" s="322">
        <f t="shared" si="0"/>
        <v>119.5</v>
      </c>
    </row>
    <row r="7" spans="1:13" s="7" customFormat="1" ht="15" customHeight="1">
      <c r="A7" s="289" t="s">
        <v>28</v>
      </c>
      <c r="B7" s="319">
        <f>B45</f>
        <v>6</v>
      </c>
      <c r="C7" s="399">
        <f aca="true" t="shared" si="1" ref="C7:M7">C45</f>
        <v>191</v>
      </c>
      <c r="D7" s="321">
        <f t="shared" si="1"/>
        <v>2</v>
      </c>
      <c r="E7" s="322">
        <f t="shared" si="1"/>
        <v>55</v>
      </c>
      <c r="F7" s="319">
        <f t="shared" si="1"/>
        <v>0</v>
      </c>
      <c r="G7" s="399">
        <f t="shared" si="1"/>
        <v>0</v>
      </c>
      <c r="H7" s="320">
        <f t="shared" si="1"/>
        <v>0</v>
      </c>
      <c r="I7" s="322">
        <f t="shared" si="1"/>
        <v>0</v>
      </c>
      <c r="J7" s="319">
        <f t="shared" si="1"/>
        <v>2</v>
      </c>
      <c r="K7" s="399">
        <f t="shared" si="1"/>
        <v>37</v>
      </c>
      <c r="L7" s="320">
        <f t="shared" si="1"/>
        <v>1</v>
      </c>
      <c r="M7" s="322">
        <f t="shared" si="1"/>
        <v>30</v>
      </c>
    </row>
    <row r="8" spans="1:13" s="7" customFormat="1" ht="15" customHeight="1">
      <c r="A8" s="289" t="s">
        <v>29</v>
      </c>
      <c r="B8" s="319">
        <f>B57</f>
        <v>28</v>
      </c>
      <c r="C8" s="399">
        <f aca="true" t="shared" si="2" ref="C8:M8">C57</f>
        <v>780</v>
      </c>
      <c r="D8" s="321">
        <f t="shared" si="2"/>
        <v>11</v>
      </c>
      <c r="E8" s="322">
        <f t="shared" si="2"/>
        <v>261.5</v>
      </c>
      <c r="F8" s="319">
        <f t="shared" si="2"/>
        <v>0</v>
      </c>
      <c r="G8" s="399">
        <f t="shared" si="2"/>
        <v>0</v>
      </c>
      <c r="H8" s="320">
        <f t="shared" si="2"/>
        <v>0</v>
      </c>
      <c r="I8" s="322">
        <f t="shared" si="2"/>
        <v>0</v>
      </c>
      <c r="J8" s="319">
        <f t="shared" si="2"/>
        <v>12</v>
      </c>
      <c r="K8" s="399">
        <f t="shared" si="2"/>
        <v>214</v>
      </c>
      <c r="L8" s="320">
        <f t="shared" si="2"/>
        <v>11</v>
      </c>
      <c r="M8" s="322">
        <f t="shared" si="2"/>
        <v>163</v>
      </c>
    </row>
    <row r="9" spans="1:13" s="7" customFormat="1" ht="15" customHeight="1">
      <c r="A9" s="289" t="s">
        <v>30</v>
      </c>
      <c r="B9" s="319">
        <f>B72</f>
        <v>27</v>
      </c>
      <c r="C9" s="399">
        <f aca="true" t="shared" si="3" ref="C9:M9">C72</f>
        <v>775</v>
      </c>
      <c r="D9" s="321">
        <f t="shared" si="3"/>
        <v>8</v>
      </c>
      <c r="E9" s="322">
        <f t="shared" si="3"/>
        <v>165</v>
      </c>
      <c r="F9" s="319">
        <f t="shared" si="3"/>
        <v>0</v>
      </c>
      <c r="G9" s="399">
        <f t="shared" si="3"/>
        <v>0</v>
      </c>
      <c r="H9" s="320">
        <f t="shared" si="3"/>
        <v>1</v>
      </c>
      <c r="I9" s="322">
        <f t="shared" si="3"/>
        <v>20</v>
      </c>
      <c r="J9" s="319">
        <f t="shared" si="3"/>
        <v>25</v>
      </c>
      <c r="K9" s="399">
        <f t="shared" si="3"/>
        <v>561.5</v>
      </c>
      <c r="L9" s="320">
        <f t="shared" si="3"/>
        <v>5</v>
      </c>
      <c r="M9" s="322">
        <f t="shared" si="3"/>
        <v>98</v>
      </c>
    </row>
    <row r="10" spans="1:13" s="7" customFormat="1" ht="15" customHeight="1">
      <c r="A10" s="289" t="s">
        <v>31</v>
      </c>
      <c r="B10" s="319">
        <f>B89</f>
        <v>29</v>
      </c>
      <c r="C10" s="399">
        <f aca="true" t="shared" si="4" ref="C10:M10">C89</f>
        <v>887</v>
      </c>
      <c r="D10" s="321">
        <f t="shared" si="4"/>
        <v>17</v>
      </c>
      <c r="E10" s="322">
        <f t="shared" si="4"/>
        <v>372.5</v>
      </c>
      <c r="F10" s="319">
        <f t="shared" si="4"/>
        <v>0</v>
      </c>
      <c r="G10" s="399">
        <f t="shared" si="4"/>
        <v>0</v>
      </c>
      <c r="H10" s="320">
        <f t="shared" si="4"/>
        <v>0</v>
      </c>
      <c r="I10" s="322">
        <f t="shared" si="4"/>
        <v>0</v>
      </c>
      <c r="J10" s="319">
        <f t="shared" si="4"/>
        <v>16</v>
      </c>
      <c r="K10" s="399">
        <f t="shared" si="4"/>
        <v>355</v>
      </c>
      <c r="L10" s="320">
        <f t="shared" si="4"/>
        <v>19</v>
      </c>
      <c r="M10" s="322">
        <f t="shared" si="4"/>
        <v>350.5</v>
      </c>
    </row>
    <row r="11" spans="1:13" s="7" customFormat="1" ht="15" customHeight="1">
      <c r="A11" s="289" t="s">
        <v>32</v>
      </c>
      <c r="B11" s="319">
        <f>B101</f>
        <v>37</v>
      </c>
      <c r="C11" s="399">
        <f aca="true" t="shared" si="5" ref="C11:M11">C101</f>
        <v>1184.5</v>
      </c>
      <c r="D11" s="321">
        <f t="shared" si="5"/>
        <v>8</v>
      </c>
      <c r="E11" s="322">
        <f t="shared" si="5"/>
        <v>181</v>
      </c>
      <c r="F11" s="319">
        <f t="shared" si="5"/>
        <v>1</v>
      </c>
      <c r="G11" s="399">
        <f t="shared" si="5"/>
        <v>20</v>
      </c>
      <c r="H11" s="320">
        <f t="shared" si="5"/>
        <v>0</v>
      </c>
      <c r="I11" s="322">
        <f t="shared" si="5"/>
        <v>0</v>
      </c>
      <c r="J11" s="319">
        <f t="shared" si="5"/>
        <v>24</v>
      </c>
      <c r="K11" s="399">
        <f t="shared" si="5"/>
        <v>619</v>
      </c>
      <c r="L11" s="320">
        <f t="shared" si="5"/>
        <v>11</v>
      </c>
      <c r="M11" s="322">
        <f t="shared" si="5"/>
        <v>188</v>
      </c>
    </row>
    <row r="12" spans="1:13" s="7" customFormat="1" ht="15" customHeight="1">
      <c r="A12" s="289" t="s">
        <v>33</v>
      </c>
      <c r="B12" s="319">
        <f>B115</f>
        <v>25</v>
      </c>
      <c r="C12" s="399">
        <f aca="true" t="shared" si="6" ref="C12:M12">C115</f>
        <v>829</v>
      </c>
      <c r="D12" s="321">
        <f t="shared" si="6"/>
        <v>6</v>
      </c>
      <c r="E12" s="322">
        <f t="shared" si="6"/>
        <v>100</v>
      </c>
      <c r="F12" s="319">
        <f t="shared" si="6"/>
        <v>0</v>
      </c>
      <c r="G12" s="399">
        <f t="shared" si="6"/>
        <v>0</v>
      </c>
      <c r="H12" s="320">
        <f t="shared" si="6"/>
        <v>0</v>
      </c>
      <c r="I12" s="322">
        <f t="shared" si="6"/>
        <v>0</v>
      </c>
      <c r="J12" s="319">
        <f t="shared" si="6"/>
        <v>18</v>
      </c>
      <c r="K12" s="399">
        <f t="shared" si="6"/>
        <v>510</v>
      </c>
      <c r="L12" s="320">
        <f t="shared" si="6"/>
        <v>9</v>
      </c>
      <c r="M12" s="322">
        <f t="shared" si="6"/>
        <v>168.5</v>
      </c>
    </row>
    <row r="13" spans="1:13" s="7" customFormat="1" ht="15" customHeight="1">
      <c r="A13" s="289" t="s">
        <v>34</v>
      </c>
      <c r="B13" s="319">
        <f>B126</f>
        <v>6</v>
      </c>
      <c r="C13" s="399">
        <f aca="true" t="shared" si="7" ref="C13:M13">C126</f>
        <v>195</v>
      </c>
      <c r="D13" s="321">
        <f t="shared" si="7"/>
        <v>7</v>
      </c>
      <c r="E13" s="322">
        <f t="shared" si="7"/>
        <v>233.5</v>
      </c>
      <c r="F13" s="319">
        <f t="shared" si="7"/>
        <v>0</v>
      </c>
      <c r="G13" s="399">
        <f t="shared" si="7"/>
        <v>0</v>
      </c>
      <c r="H13" s="320">
        <f t="shared" si="7"/>
        <v>0</v>
      </c>
      <c r="I13" s="322">
        <f t="shared" si="7"/>
        <v>0</v>
      </c>
      <c r="J13" s="319">
        <f t="shared" si="7"/>
        <v>7</v>
      </c>
      <c r="K13" s="399">
        <f t="shared" si="7"/>
        <v>75</v>
      </c>
      <c r="L13" s="320">
        <f t="shared" si="7"/>
        <v>4</v>
      </c>
      <c r="M13" s="322">
        <f t="shared" si="7"/>
        <v>229.35</v>
      </c>
    </row>
    <row r="14" spans="1:13" s="7" customFormat="1" ht="15" customHeight="1">
      <c r="A14" s="289" t="s">
        <v>35</v>
      </c>
      <c r="B14" s="319">
        <f>B133</f>
        <v>6</v>
      </c>
      <c r="C14" s="399">
        <f aca="true" t="shared" si="8" ref="C14:M14">C133</f>
        <v>210</v>
      </c>
      <c r="D14" s="321">
        <f t="shared" si="8"/>
        <v>3</v>
      </c>
      <c r="E14" s="322">
        <f t="shared" si="8"/>
        <v>96</v>
      </c>
      <c r="F14" s="319">
        <f t="shared" si="8"/>
        <v>0</v>
      </c>
      <c r="G14" s="399">
        <f t="shared" si="8"/>
        <v>0</v>
      </c>
      <c r="H14" s="320">
        <f t="shared" si="8"/>
        <v>0</v>
      </c>
      <c r="I14" s="322">
        <f t="shared" si="8"/>
        <v>0</v>
      </c>
      <c r="J14" s="319">
        <f t="shared" si="8"/>
        <v>2</v>
      </c>
      <c r="K14" s="399">
        <f t="shared" si="8"/>
        <v>70</v>
      </c>
      <c r="L14" s="320">
        <f t="shared" si="8"/>
        <v>1</v>
      </c>
      <c r="M14" s="322">
        <f t="shared" si="8"/>
        <v>22</v>
      </c>
    </row>
    <row r="15" spans="1:13" s="82" customFormat="1" ht="24.75" customHeight="1" thickBot="1">
      <c r="A15" s="19" t="s">
        <v>36</v>
      </c>
      <c r="B15" s="324">
        <f aca="true" t="shared" si="9" ref="B15:M15">SUM(B6:B14)</f>
        <v>166</v>
      </c>
      <c r="C15" s="400">
        <f t="shared" si="9"/>
        <v>5125.5</v>
      </c>
      <c r="D15" s="325">
        <f t="shared" si="9"/>
        <v>67</v>
      </c>
      <c r="E15" s="419">
        <f t="shared" si="9"/>
        <v>1624</v>
      </c>
      <c r="F15" s="324">
        <f t="shared" si="9"/>
        <v>1</v>
      </c>
      <c r="G15" s="400">
        <f t="shared" si="9"/>
        <v>20</v>
      </c>
      <c r="H15" s="325">
        <f t="shared" si="9"/>
        <v>1</v>
      </c>
      <c r="I15" s="398">
        <f t="shared" si="9"/>
        <v>20</v>
      </c>
      <c r="J15" s="324">
        <f t="shared" si="9"/>
        <v>106</v>
      </c>
      <c r="K15" s="400">
        <f t="shared" si="9"/>
        <v>2441.5</v>
      </c>
      <c r="L15" s="325">
        <f t="shared" si="9"/>
        <v>67</v>
      </c>
      <c r="M15" s="398">
        <f t="shared" si="9"/>
        <v>1368.85</v>
      </c>
    </row>
    <row r="16" s="54" customFormat="1" ht="12.75"/>
    <row r="17" spans="1:10" s="7" customFormat="1" ht="58.5" customHeight="1">
      <c r="A17" s="499" t="s">
        <v>26</v>
      </c>
      <c r="B17" s="494" t="s">
        <v>421</v>
      </c>
      <c r="C17" s="494"/>
      <c r="D17" s="494" t="s">
        <v>422</v>
      </c>
      <c r="E17" s="494"/>
      <c r="F17" s="494" t="s">
        <v>423</v>
      </c>
      <c r="G17" s="494"/>
      <c r="H17" s="522" t="s">
        <v>424</v>
      </c>
      <c r="J17" s="413"/>
    </row>
    <row r="18" spans="1:11" s="318" customFormat="1" ht="56.25" customHeight="1">
      <c r="A18" s="500"/>
      <c r="B18" s="27" t="s">
        <v>425</v>
      </c>
      <c r="C18" s="288" t="s">
        <v>420</v>
      </c>
      <c r="D18" s="27" t="s">
        <v>425</v>
      </c>
      <c r="E18" s="288" t="s">
        <v>420</v>
      </c>
      <c r="F18" s="27" t="s">
        <v>425</v>
      </c>
      <c r="G18" s="288" t="s">
        <v>420</v>
      </c>
      <c r="H18" s="456"/>
      <c r="I18" s="7"/>
      <c r="J18" s="7"/>
      <c r="K18" s="420"/>
    </row>
    <row r="19" spans="1:11" s="7" customFormat="1" ht="15" customHeight="1">
      <c r="A19" s="203" t="s">
        <v>27</v>
      </c>
      <c r="B19" s="346">
        <f>B6+D6</f>
        <v>7</v>
      </c>
      <c r="C19" s="347">
        <f>C6+E6</f>
        <v>233.5</v>
      </c>
      <c r="D19" s="405">
        <f>F6+H6</f>
        <v>0</v>
      </c>
      <c r="E19" s="406">
        <f>G6+I6</f>
        <v>0</v>
      </c>
      <c r="F19" s="346">
        <f>J6+L6</f>
        <v>6</v>
      </c>
      <c r="G19" s="347">
        <f>K6+M6</f>
        <v>119.5</v>
      </c>
      <c r="H19" s="352">
        <f>B19+D19+F19</f>
        <v>13</v>
      </c>
      <c r="K19" s="357"/>
    </row>
    <row r="20" spans="1:8" s="7" customFormat="1" ht="15" customHeight="1">
      <c r="A20" s="293" t="s">
        <v>28</v>
      </c>
      <c r="B20" s="348">
        <f aca="true" t="shared" si="10" ref="B20:B27">B7+D7</f>
        <v>8</v>
      </c>
      <c r="C20" s="349">
        <f aca="true" t="shared" si="11" ref="C20:C27">C7+E7</f>
        <v>246</v>
      </c>
      <c r="D20" s="348">
        <f aca="true" t="shared" si="12" ref="D20:D27">F7+H7</f>
        <v>0</v>
      </c>
      <c r="E20" s="349">
        <f aca="true" t="shared" si="13" ref="E20:E27">G7+I7</f>
        <v>0</v>
      </c>
      <c r="F20" s="348">
        <f aca="true" t="shared" si="14" ref="F20:F27">J7+L7</f>
        <v>3</v>
      </c>
      <c r="G20" s="349">
        <f aca="true" t="shared" si="15" ref="G20:G27">K7+M7</f>
        <v>67</v>
      </c>
      <c r="H20" s="353">
        <f aca="true" t="shared" si="16" ref="H20:H28">B20+D20+F20</f>
        <v>11</v>
      </c>
    </row>
    <row r="21" spans="1:8" s="7" customFormat="1" ht="15" customHeight="1">
      <c r="A21" s="293" t="s">
        <v>29</v>
      </c>
      <c r="B21" s="348">
        <f t="shared" si="10"/>
        <v>39</v>
      </c>
      <c r="C21" s="349">
        <f t="shared" si="11"/>
        <v>1041.5</v>
      </c>
      <c r="D21" s="348">
        <f t="shared" si="12"/>
        <v>0</v>
      </c>
      <c r="E21" s="349">
        <f t="shared" si="13"/>
        <v>0</v>
      </c>
      <c r="F21" s="348">
        <f t="shared" si="14"/>
        <v>23</v>
      </c>
      <c r="G21" s="349">
        <f t="shared" si="15"/>
        <v>377</v>
      </c>
      <c r="H21" s="353">
        <f t="shared" si="16"/>
        <v>62</v>
      </c>
    </row>
    <row r="22" spans="1:8" s="7" customFormat="1" ht="15" customHeight="1">
      <c r="A22" s="293" t="s">
        <v>30</v>
      </c>
      <c r="B22" s="348">
        <f t="shared" si="10"/>
        <v>35</v>
      </c>
      <c r="C22" s="349">
        <f t="shared" si="11"/>
        <v>940</v>
      </c>
      <c r="D22" s="348">
        <f t="shared" si="12"/>
        <v>1</v>
      </c>
      <c r="E22" s="349">
        <f t="shared" si="13"/>
        <v>20</v>
      </c>
      <c r="F22" s="348">
        <f t="shared" si="14"/>
        <v>30</v>
      </c>
      <c r="G22" s="349">
        <f t="shared" si="15"/>
        <v>659.5</v>
      </c>
      <c r="H22" s="353">
        <f t="shared" si="16"/>
        <v>66</v>
      </c>
    </row>
    <row r="23" spans="1:8" s="7" customFormat="1" ht="15" customHeight="1">
      <c r="A23" s="293" t="s">
        <v>31</v>
      </c>
      <c r="B23" s="348">
        <f t="shared" si="10"/>
        <v>46</v>
      </c>
      <c r="C23" s="349">
        <f t="shared" si="11"/>
        <v>1259.5</v>
      </c>
      <c r="D23" s="348">
        <f t="shared" si="12"/>
        <v>0</v>
      </c>
      <c r="E23" s="349">
        <f t="shared" si="13"/>
        <v>0</v>
      </c>
      <c r="F23" s="348">
        <f t="shared" si="14"/>
        <v>35</v>
      </c>
      <c r="G23" s="349">
        <f t="shared" si="15"/>
        <v>705.5</v>
      </c>
      <c r="H23" s="353">
        <f t="shared" si="16"/>
        <v>81</v>
      </c>
    </row>
    <row r="24" spans="1:8" s="7" customFormat="1" ht="15" customHeight="1">
      <c r="A24" s="293" t="s">
        <v>32</v>
      </c>
      <c r="B24" s="348">
        <f t="shared" si="10"/>
        <v>45</v>
      </c>
      <c r="C24" s="349">
        <f t="shared" si="11"/>
        <v>1365.5</v>
      </c>
      <c r="D24" s="348">
        <f t="shared" si="12"/>
        <v>1</v>
      </c>
      <c r="E24" s="349">
        <f t="shared" si="13"/>
        <v>20</v>
      </c>
      <c r="F24" s="348">
        <f t="shared" si="14"/>
        <v>35</v>
      </c>
      <c r="G24" s="349">
        <f t="shared" si="15"/>
        <v>807</v>
      </c>
      <c r="H24" s="353">
        <f t="shared" si="16"/>
        <v>81</v>
      </c>
    </row>
    <row r="25" spans="1:8" s="7" customFormat="1" ht="15" customHeight="1">
      <c r="A25" s="293" t="s">
        <v>33</v>
      </c>
      <c r="B25" s="348">
        <f t="shared" si="10"/>
        <v>31</v>
      </c>
      <c r="C25" s="349">
        <f t="shared" si="11"/>
        <v>929</v>
      </c>
      <c r="D25" s="348">
        <f t="shared" si="12"/>
        <v>0</v>
      </c>
      <c r="E25" s="349">
        <f t="shared" si="13"/>
        <v>0</v>
      </c>
      <c r="F25" s="348">
        <f t="shared" si="14"/>
        <v>27</v>
      </c>
      <c r="G25" s="349">
        <f t="shared" si="15"/>
        <v>678.5</v>
      </c>
      <c r="H25" s="353">
        <f t="shared" si="16"/>
        <v>58</v>
      </c>
    </row>
    <row r="26" spans="1:8" s="7" customFormat="1" ht="15" customHeight="1">
      <c r="A26" s="293" t="s">
        <v>34</v>
      </c>
      <c r="B26" s="348">
        <f t="shared" si="10"/>
        <v>13</v>
      </c>
      <c r="C26" s="349">
        <f t="shared" si="11"/>
        <v>428.5</v>
      </c>
      <c r="D26" s="401">
        <f t="shared" si="12"/>
        <v>0</v>
      </c>
      <c r="E26" s="402">
        <f t="shared" si="13"/>
        <v>0</v>
      </c>
      <c r="F26" s="348">
        <f t="shared" si="14"/>
        <v>11</v>
      </c>
      <c r="G26" s="349">
        <f t="shared" si="15"/>
        <v>304.35</v>
      </c>
      <c r="H26" s="353">
        <f t="shared" si="16"/>
        <v>24</v>
      </c>
    </row>
    <row r="27" spans="1:8" s="7" customFormat="1" ht="15" customHeight="1">
      <c r="A27" s="345" t="s">
        <v>35</v>
      </c>
      <c r="B27" s="350">
        <f t="shared" si="10"/>
        <v>9</v>
      </c>
      <c r="C27" s="351">
        <f t="shared" si="11"/>
        <v>306</v>
      </c>
      <c r="D27" s="403">
        <f t="shared" si="12"/>
        <v>0</v>
      </c>
      <c r="E27" s="404">
        <f t="shared" si="13"/>
        <v>0</v>
      </c>
      <c r="F27" s="350">
        <f t="shared" si="14"/>
        <v>3</v>
      </c>
      <c r="G27" s="351">
        <f t="shared" si="15"/>
        <v>92</v>
      </c>
      <c r="H27" s="354">
        <f t="shared" si="16"/>
        <v>12</v>
      </c>
    </row>
    <row r="28" spans="1:8" s="82" customFormat="1" ht="24" customHeight="1">
      <c r="A28" s="19" t="s">
        <v>36</v>
      </c>
      <c r="B28" s="355">
        <f aca="true" t="shared" si="17" ref="B28:G28">SUM(B19:B27)</f>
        <v>233</v>
      </c>
      <c r="C28" s="356">
        <f t="shared" si="17"/>
        <v>6749.5</v>
      </c>
      <c r="D28" s="355">
        <f t="shared" si="17"/>
        <v>2</v>
      </c>
      <c r="E28" s="356">
        <f t="shared" si="17"/>
        <v>40</v>
      </c>
      <c r="F28" s="355">
        <f t="shared" si="17"/>
        <v>173</v>
      </c>
      <c r="G28" s="356">
        <f t="shared" si="17"/>
        <v>3810.35</v>
      </c>
      <c r="H28" s="81">
        <f t="shared" si="16"/>
        <v>408</v>
      </c>
    </row>
    <row r="30" spans="1:13" s="2" customFormat="1" ht="12.75">
      <c r="A30" s="2" t="s">
        <v>426</v>
      </c>
      <c r="B30" s="7"/>
      <c r="C30" s="7"/>
      <c r="D30" s="7"/>
      <c r="L30" s="13"/>
      <c r="M30" s="13"/>
    </row>
    <row r="31" spans="1:13" s="2" customFormat="1" ht="13.5" customHeight="1">
      <c r="A31" s="10"/>
      <c r="L31" s="13"/>
      <c r="M31" s="13"/>
    </row>
    <row r="32" spans="1:13" s="21" customFormat="1" ht="57" customHeight="1" thickBot="1">
      <c r="A32" s="107" t="s">
        <v>360</v>
      </c>
      <c r="B32" s="507" t="s">
        <v>547</v>
      </c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9"/>
    </row>
    <row r="33" spans="1:13" s="309" customFormat="1" ht="57" customHeight="1">
      <c r="A33" s="482" t="s">
        <v>427</v>
      </c>
      <c r="B33" s="484" t="s">
        <v>541</v>
      </c>
      <c r="C33" s="485"/>
      <c r="D33" s="485"/>
      <c r="E33" s="486"/>
      <c r="F33" s="484" t="s">
        <v>542</v>
      </c>
      <c r="G33" s="485"/>
      <c r="H33" s="485"/>
      <c r="I33" s="486"/>
      <c r="J33" s="484" t="s">
        <v>543</v>
      </c>
      <c r="K33" s="485"/>
      <c r="L33" s="485"/>
      <c r="M33" s="486"/>
    </row>
    <row r="34" spans="1:13" s="378" customFormat="1" ht="57" customHeight="1">
      <c r="A34" s="483"/>
      <c r="B34" s="300" t="s">
        <v>544</v>
      </c>
      <c r="C34" s="234" t="s">
        <v>420</v>
      </c>
      <c r="D34" s="301" t="s">
        <v>545</v>
      </c>
      <c r="E34" s="327" t="s">
        <v>420</v>
      </c>
      <c r="F34" s="300" t="s">
        <v>544</v>
      </c>
      <c r="G34" s="234" t="s">
        <v>420</v>
      </c>
      <c r="H34" s="301" t="s">
        <v>545</v>
      </c>
      <c r="I34" s="327" t="s">
        <v>420</v>
      </c>
      <c r="J34" s="302" t="s">
        <v>546</v>
      </c>
      <c r="K34" s="234" t="s">
        <v>420</v>
      </c>
      <c r="L34" s="303" t="s">
        <v>545</v>
      </c>
      <c r="M34" s="327" t="s">
        <v>420</v>
      </c>
    </row>
    <row r="35" spans="1:13" s="21" customFormat="1" ht="20.25" customHeight="1">
      <c r="A35" s="395" t="s">
        <v>432</v>
      </c>
      <c r="B35" s="328">
        <v>2</v>
      </c>
      <c r="C35" s="329">
        <v>74</v>
      </c>
      <c r="D35" s="330">
        <v>1</v>
      </c>
      <c r="E35" s="331">
        <v>25</v>
      </c>
      <c r="F35" s="328">
        <v>0</v>
      </c>
      <c r="G35" s="329">
        <v>0</v>
      </c>
      <c r="H35" s="330">
        <v>0</v>
      </c>
      <c r="I35" s="331">
        <v>0</v>
      </c>
      <c r="J35" s="328">
        <v>0</v>
      </c>
      <c r="K35" s="329">
        <v>0</v>
      </c>
      <c r="L35" s="330">
        <v>1</v>
      </c>
      <c r="M35" s="331">
        <v>12</v>
      </c>
    </row>
    <row r="36" spans="1:13" s="21" customFormat="1" ht="20.25" customHeight="1">
      <c r="A36" s="395" t="s">
        <v>27</v>
      </c>
      <c r="B36" s="328">
        <v>0</v>
      </c>
      <c r="C36" s="329">
        <v>0</v>
      </c>
      <c r="D36" s="330">
        <v>4</v>
      </c>
      <c r="E36" s="331">
        <v>134.5</v>
      </c>
      <c r="F36" s="328">
        <v>0</v>
      </c>
      <c r="G36" s="329">
        <v>0</v>
      </c>
      <c r="H36" s="330">
        <v>0</v>
      </c>
      <c r="I36" s="331">
        <v>0</v>
      </c>
      <c r="J36" s="328">
        <v>0</v>
      </c>
      <c r="K36" s="329">
        <v>0</v>
      </c>
      <c r="L36" s="330">
        <v>5</v>
      </c>
      <c r="M36" s="331">
        <v>107.5</v>
      </c>
    </row>
    <row r="37" spans="1:13" s="380" customFormat="1" ht="31.5" customHeight="1" thickBot="1">
      <c r="A37" s="310" t="s">
        <v>441</v>
      </c>
      <c r="B37" s="381">
        <f aca="true" t="shared" si="18" ref="B37:M37">SUM(B35:B36)</f>
        <v>2</v>
      </c>
      <c r="C37" s="387">
        <f t="shared" si="18"/>
        <v>74</v>
      </c>
      <c r="D37" s="383">
        <f t="shared" si="18"/>
        <v>5</v>
      </c>
      <c r="E37" s="386">
        <f t="shared" si="18"/>
        <v>159.5</v>
      </c>
      <c r="F37" s="381">
        <f t="shared" si="18"/>
        <v>0</v>
      </c>
      <c r="G37" s="383">
        <f t="shared" si="18"/>
        <v>0</v>
      </c>
      <c r="H37" s="383">
        <f t="shared" si="18"/>
        <v>0</v>
      </c>
      <c r="I37" s="385">
        <f t="shared" si="18"/>
        <v>0</v>
      </c>
      <c r="J37" s="381">
        <f t="shared" si="18"/>
        <v>0</v>
      </c>
      <c r="K37" s="382">
        <f t="shared" si="18"/>
        <v>0</v>
      </c>
      <c r="L37" s="383">
        <f t="shared" si="18"/>
        <v>6</v>
      </c>
      <c r="M37" s="386">
        <f t="shared" si="18"/>
        <v>119.5</v>
      </c>
    </row>
    <row r="38" s="214" customFormat="1" ht="12.75">
      <c r="M38" s="108"/>
    </row>
    <row r="39" spans="2:155" s="46" customFormat="1" ht="12.75">
      <c r="B39" s="47"/>
      <c r="C39" s="48"/>
      <c r="D39" s="47"/>
      <c r="E39" s="48"/>
      <c r="F39" s="47"/>
      <c r="G39" s="48"/>
      <c r="H39" s="47"/>
      <c r="I39" s="48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214"/>
      <c r="DU39" s="214"/>
      <c r="DV39" s="214"/>
      <c r="DW39" s="214"/>
      <c r="DX39" s="214"/>
      <c r="DY39" s="214"/>
      <c r="DZ39" s="214"/>
      <c r="EA39" s="214"/>
      <c r="EB39" s="214"/>
      <c r="EC39" s="214"/>
      <c r="ED39" s="214"/>
      <c r="EE39" s="214"/>
      <c r="EF39" s="214"/>
      <c r="EG39" s="214"/>
      <c r="EH39" s="214"/>
      <c r="EI39" s="214"/>
      <c r="EJ39" s="214"/>
      <c r="EK39" s="214"/>
      <c r="EL39" s="214"/>
      <c r="EM39" s="214"/>
      <c r="EN39" s="214"/>
      <c r="EO39" s="214"/>
      <c r="EP39" s="214"/>
      <c r="EQ39" s="214"/>
      <c r="ER39" s="214"/>
      <c r="ES39" s="214"/>
      <c r="ET39" s="214"/>
      <c r="EU39" s="214"/>
      <c r="EV39" s="214"/>
      <c r="EW39" s="214"/>
      <c r="EX39" s="214"/>
      <c r="EY39" s="214"/>
    </row>
    <row r="40" spans="1:13" ht="57" customHeight="1" thickBot="1">
      <c r="A40" s="107" t="s">
        <v>360</v>
      </c>
      <c r="B40" s="492" t="s">
        <v>117</v>
      </c>
      <c r="C40" s="493"/>
      <c r="D40" s="493"/>
      <c r="E40" s="493"/>
      <c r="F40" s="493"/>
      <c r="G40" s="493"/>
      <c r="H40" s="493"/>
      <c r="I40" s="493"/>
      <c r="J40" s="493"/>
      <c r="K40" s="493"/>
      <c r="L40" s="493"/>
      <c r="M40" s="504"/>
    </row>
    <row r="41" spans="1:13" s="309" customFormat="1" ht="57" customHeight="1">
      <c r="A41" s="482" t="s">
        <v>427</v>
      </c>
      <c r="B41" s="484" t="s">
        <v>541</v>
      </c>
      <c r="C41" s="485"/>
      <c r="D41" s="485"/>
      <c r="E41" s="486"/>
      <c r="F41" s="484" t="s">
        <v>542</v>
      </c>
      <c r="G41" s="485"/>
      <c r="H41" s="485"/>
      <c r="I41" s="486"/>
      <c r="J41" s="484" t="s">
        <v>543</v>
      </c>
      <c r="K41" s="485"/>
      <c r="L41" s="485"/>
      <c r="M41" s="486"/>
    </row>
    <row r="42" spans="1:13" s="378" customFormat="1" ht="57" customHeight="1">
      <c r="A42" s="483"/>
      <c r="B42" s="300" t="s">
        <v>544</v>
      </c>
      <c r="C42" s="234" t="s">
        <v>420</v>
      </c>
      <c r="D42" s="301" t="s">
        <v>545</v>
      </c>
      <c r="E42" s="327" t="s">
        <v>420</v>
      </c>
      <c r="F42" s="300" t="s">
        <v>544</v>
      </c>
      <c r="G42" s="234" t="s">
        <v>420</v>
      </c>
      <c r="H42" s="301" t="s">
        <v>545</v>
      </c>
      <c r="I42" s="327" t="s">
        <v>420</v>
      </c>
      <c r="J42" s="302" t="s">
        <v>546</v>
      </c>
      <c r="K42" s="234" t="s">
        <v>420</v>
      </c>
      <c r="L42" s="303" t="s">
        <v>545</v>
      </c>
      <c r="M42" s="327" t="s">
        <v>420</v>
      </c>
    </row>
    <row r="43" spans="1:13" s="21" customFormat="1" ht="20.25" customHeight="1">
      <c r="A43" s="395" t="s">
        <v>446</v>
      </c>
      <c r="B43" s="328">
        <v>2</v>
      </c>
      <c r="C43" s="329">
        <v>85</v>
      </c>
      <c r="D43" s="330">
        <v>2</v>
      </c>
      <c r="E43" s="331">
        <v>55</v>
      </c>
      <c r="F43" s="328">
        <v>0</v>
      </c>
      <c r="G43" s="329">
        <v>0</v>
      </c>
      <c r="H43" s="330">
        <v>0</v>
      </c>
      <c r="I43" s="331">
        <v>0</v>
      </c>
      <c r="J43" s="328">
        <v>0</v>
      </c>
      <c r="K43" s="329">
        <v>0</v>
      </c>
      <c r="L43" s="330">
        <v>1</v>
      </c>
      <c r="M43" s="331">
        <v>30</v>
      </c>
    </row>
    <row r="44" spans="1:13" s="21" customFormat="1" ht="20.25" customHeight="1">
      <c r="A44" s="395" t="s">
        <v>28</v>
      </c>
      <c r="B44" s="328">
        <v>4</v>
      </c>
      <c r="C44" s="329">
        <v>106</v>
      </c>
      <c r="D44" s="330">
        <v>0</v>
      </c>
      <c r="E44" s="331">
        <v>0</v>
      </c>
      <c r="F44" s="328">
        <v>0</v>
      </c>
      <c r="G44" s="329">
        <v>0</v>
      </c>
      <c r="H44" s="330">
        <v>0</v>
      </c>
      <c r="I44" s="331">
        <v>0</v>
      </c>
      <c r="J44" s="328">
        <v>2</v>
      </c>
      <c r="K44" s="329">
        <v>37</v>
      </c>
      <c r="L44" s="330">
        <v>0</v>
      </c>
      <c r="M44" s="331">
        <v>0</v>
      </c>
    </row>
    <row r="45" spans="1:13" s="380" customFormat="1" ht="31.5" customHeight="1" thickBot="1">
      <c r="A45" s="310" t="s">
        <v>51</v>
      </c>
      <c r="B45" s="381">
        <f aca="true" t="shared" si="19" ref="B45:M45">SUM(B43:B44)</f>
        <v>6</v>
      </c>
      <c r="C45" s="387">
        <f t="shared" si="19"/>
        <v>191</v>
      </c>
      <c r="D45" s="383">
        <f t="shared" si="19"/>
        <v>2</v>
      </c>
      <c r="E45" s="386">
        <f t="shared" si="19"/>
        <v>55</v>
      </c>
      <c r="F45" s="381">
        <f t="shared" si="19"/>
        <v>0</v>
      </c>
      <c r="G45" s="383">
        <f t="shared" si="19"/>
        <v>0</v>
      </c>
      <c r="H45" s="383">
        <f t="shared" si="19"/>
        <v>0</v>
      </c>
      <c r="I45" s="385">
        <f t="shared" si="19"/>
        <v>0</v>
      </c>
      <c r="J45" s="381">
        <f t="shared" si="19"/>
        <v>2</v>
      </c>
      <c r="K45" s="382">
        <f t="shared" si="19"/>
        <v>37</v>
      </c>
      <c r="L45" s="383">
        <f t="shared" si="19"/>
        <v>1</v>
      </c>
      <c r="M45" s="386">
        <f t="shared" si="19"/>
        <v>30</v>
      </c>
    </row>
    <row r="46" spans="2:20" s="46" customFormat="1" ht="12.75">
      <c r="B46" s="47"/>
      <c r="C46" s="48"/>
      <c r="D46" s="47"/>
      <c r="E46" s="48"/>
      <c r="F46" s="47"/>
      <c r="G46" s="48"/>
      <c r="T46" s="131"/>
    </row>
    <row r="47" ht="12.75">
      <c r="T47" s="131"/>
    </row>
    <row r="48" spans="1:20" ht="57" customHeight="1" thickBot="1">
      <c r="A48" s="107" t="s">
        <v>360</v>
      </c>
      <c r="B48" s="492" t="s">
        <v>118</v>
      </c>
      <c r="C48" s="493"/>
      <c r="D48" s="493"/>
      <c r="E48" s="493"/>
      <c r="F48" s="493"/>
      <c r="G48" s="493"/>
      <c r="H48" s="493"/>
      <c r="I48" s="493"/>
      <c r="J48" s="493"/>
      <c r="K48" s="493"/>
      <c r="L48" s="493"/>
      <c r="M48" s="504"/>
      <c r="T48" s="391"/>
    </row>
    <row r="49" spans="1:13" s="309" customFormat="1" ht="57" customHeight="1">
      <c r="A49" s="482" t="s">
        <v>427</v>
      </c>
      <c r="B49" s="484" t="s">
        <v>541</v>
      </c>
      <c r="C49" s="485"/>
      <c r="D49" s="485"/>
      <c r="E49" s="486"/>
      <c r="F49" s="484" t="s">
        <v>542</v>
      </c>
      <c r="G49" s="485"/>
      <c r="H49" s="485"/>
      <c r="I49" s="486"/>
      <c r="J49" s="484" t="s">
        <v>543</v>
      </c>
      <c r="K49" s="485"/>
      <c r="L49" s="485"/>
      <c r="M49" s="486"/>
    </row>
    <row r="50" spans="1:13" s="378" customFormat="1" ht="57" customHeight="1">
      <c r="A50" s="483"/>
      <c r="B50" s="300" t="s">
        <v>544</v>
      </c>
      <c r="C50" s="234" t="s">
        <v>420</v>
      </c>
      <c r="D50" s="301" t="s">
        <v>545</v>
      </c>
      <c r="E50" s="327" t="s">
        <v>420</v>
      </c>
      <c r="F50" s="300" t="s">
        <v>544</v>
      </c>
      <c r="G50" s="234" t="s">
        <v>420</v>
      </c>
      <c r="H50" s="301" t="s">
        <v>545</v>
      </c>
      <c r="I50" s="327" t="s">
        <v>420</v>
      </c>
      <c r="J50" s="302" t="s">
        <v>546</v>
      </c>
      <c r="K50" s="234" t="s">
        <v>420</v>
      </c>
      <c r="L50" s="303" t="s">
        <v>545</v>
      </c>
      <c r="M50" s="327" t="s">
        <v>420</v>
      </c>
    </row>
    <row r="51" spans="1:13" s="21" customFormat="1" ht="20.25" customHeight="1">
      <c r="A51" s="395" t="s">
        <v>461</v>
      </c>
      <c r="B51" s="328">
        <v>2</v>
      </c>
      <c r="C51" s="329">
        <v>70</v>
      </c>
      <c r="D51" s="330">
        <v>2</v>
      </c>
      <c r="E51" s="331">
        <v>50</v>
      </c>
      <c r="F51" s="328">
        <v>0</v>
      </c>
      <c r="G51" s="329">
        <v>0</v>
      </c>
      <c r="H51" s="330">
        <v>0</v>
      </c>
      <c r="I51" s="331">
        <v>0</v>
      </c>
      <c r="J51" s="328">
        <v>1</v>
      </c>
      <c r="K51" s="329">
        <v>20</v>
      </c>
      <c r="L51" s="330">
        <v>1</v>
      </c>
      <c r="M51" s="331">
        <v>3</v>
      </c>
    </row>
    <row r="52" spans="1:13" s="21" customFormat="1" ht="20.25" customHeight="1">
      <c r="A52" s="395" t="s">
        <v>123</v>
      </c>
      <c r="B52" s="328">
        <v>1</v>
      </c>
      <c r="C52" s="329">
        <v>35</v>
      </c>
      <c r="D52" s="330">
        <v>0</v>
      </c>
      <c r="E52" s="331">
        <v>0</v>
      </c>
      <c r="F52" s="328">
        <v>0</v>
      </c>
      <c r="G52" s="329">
        <v>0</v>
      </c>
      <c r="H52" s="330">
        <v>0</v>
      </c>
      <c r="I52" s="331">
        <v>0</v>
      </c>
      <c r="J52" s="328">
        <v>3</v>
      </c>
      <c r="K52" s="329">
        <v>0</v>
      </c>
      <c r="L52" s="330">
        <v>0</v>
      </c>
      <c r="M52" s="331">
        <v>0</v>
      </c>
    </row>
    <row r="53" spans="1:13" s="21" customFormat="1" ht="20.25" customHeight="1">
      <c r="A53" s="395" t="s">
        <v>13</v>
      </c>
      <c r="B53" s="328">
        <v>5</v>
      </c>
      <c r="C53" s="329">
        <v>160</v>
      </c>
      <c r="D53" s="330">
        <v>0</v>
      </c>
      <c r="E53" s="331">
        <v>0</v>
      </c>
      <c r="F53" s="328">
        <v>0</v>
      </c>
      <c r="G53" s="329">
        <v>0</v>
      </c>
      <c r="H53" s="330">
        <v>0</v>
      </c>
      <c r="I53" s="331">
        <v>0</v>
      </c>
      <c r="J53" s="328">
        <v>1</v>
      </c>
      <c r="K53" s="329">
        <v>37</v>
      </c>
      <c r="L53" s="330">
        <v>0</v>
      </c>
      <c r="M53" s="331">
        <v>0</v>
      </c>
    </row>
    <row r="54" spans="1:13" s="21" customFormat="1" ht="20.25" customHeight="1">
      <c r="A54" s="395" t="s">
        <v>133</v>
      </c>
      <c r="B54" s="328">
        <v>5</v>
      </c>
      <c r="C54" s="329">
        <v>175</v>
      </c>
      <c r="D54" s="330">
        <v>1</v>
      </c>
      <c r="E54" s="331">
        <v>20</v>
      </c>
      <c r="F54" s="328">
        <v>0</v>
      </c>
      <c r="G54" s="329">
        <v>0</v>
      </c>
      <c r="H54" s="330">
        <v>0</v>
      </c>
      <c r="I54" s="331">
        <v>0</v>
      </c>
      <c r="J54" s="328">
        <v>4</v>
      </c>
      <c r="K54" s="329">
        <v>50</v>
      </c>
      <c r="L54" s="330">
        <v>3</v>
      </c>
      <c r="M54" s="331">
        <v>20</v>
      </c>
    </row>
    <row r="55" spans="1:13" s="21" customFormat="1" ht="20.25" customHeight="1">
      <c r="A55" s="395" t="s">
        <v>139</v>
      </c>
      <c r="B55" s="328">
        <v>11</v>
      </c>
      <c r="C55" s="329">
        <v>188</v>
      </c>
      <c r="D55" s="330">
        <v>4</v>
      </c>
      <c r="E55" s="331">
        <v>104</v>
      </c>
      <c r="F55" s="328">
        <v>0</v>
      </c>
      <c r="G55" s="329">
        <v>0</v>
      </c>
      <c r="H55" s="330">
        <v>0</v>
      </c>
      <c r="I55" s="331">
        <v>0</v>
      </c>
      <c r="J55" s="328">
        <v>3</v>
      </c>
      <c r="K55" s="329">
        <v>107</v>
      </c>
      <c r="L55" s="330">
        <v>3</v>
      </c>
      <c r="M55" s="331">
        <v>50</v>
      </c>
    </row>
    <row r="56" spans="1:13" s="21" customFormat="1" ht="20.25" customHeight="1">
      <c r="A56" s="395" t="s">
        <v>12</v>
      </c>
      <c r="B56" s="328">
        <v>4</v>
      </c>
      <c r="C56" s="329">
        <v>152</v>
      </c>
      <c r="D56" s="330">
        <v>4</v>
      </c>
      <c r="E56" s="331">
        <v>87.5</v>
      </c>
      <c r="F56" s="328">
        <v>0</v>
      </c>
      <c r="G56" s="329">
        <v>0</v>
      </c>
      <c r="H56" s="330">
        <v>0</v>
      </c>
      <c r="I56" s="331">
        <v>0</v>
      </c>
      <c r="J56" s="328">
        <v>0</v>
      </c>
      <c r="K56" s="329">
        <v>0</v>
      </c>
      <c r="L56" s="330">
        <v>4</v>
      </c>
      <c r="M56" s="331">
        <v>90</v>
      </c>
    </row>
    <row r="57" spans="1:13" s="380" customFormat="1" ht="31.5" customHeight="1" thickBot="1">
      <c r="A57" s="310" t="s">
        <v>467</v>
      </c>
      <c r="B57" s="381">
        <f aca="true" t="shared" si="20" ref="B57:M57">SUM(B51:B56)</f>
        <v>28</v>
      </c>
      <c r="C57" s="387">
        <f t="shared" si="20"/>
        <v>780</v>
      </c>
      <c r="D57" s="383">
        <f t="shared" si="20"/>
        <v>11</v>
      </c>
      <c r="E57" s="386">
        <f t="shared" si="20"/>
        <v>261.5</v>
      </c>
      <c r="F57" s="381">
        <f t="shared" si="20"/>
        <v>0</v>
      </c>
      <c r="G57" s="383">
        <f t="shared" si="20"/>
        <v>0</v>
      </c>
      <c r="H57" s="383">
        <f t="shared" si="20"/>
        <v>0</v>
      </c>
      <c r="I57" s="385">
        <f t="shared" si="20"/>
        <v>0</v>
      </c>
      <c r="J57" s="381">
        <f t="shared" si="20"/>
        <v>12</v>
      </c>
      <c r="K57" s="382">
        <f t="shared" si="20"/>
        <v>214</v>
      </c>
      <c r="L57" s="383">
        <f t="shared" si="20"/>
        <v>11</v>
      </c>
      <c r="M57" s="386">
        <f t="shared" si="20"/>
        <v>163</v>
      </c>
    </row>
    <row r="58" spans="1:13" s="137" customFormat="1" ht="18" customHeight="1">
      <c r="A58" s="57"/>
      <c r="B58" s="414"/>
      <c r="C58" s="414"/>
      <c r="D58" s="415"/>
      <c r="E58" s="416"/>
      <c r="F58" s="414"/>
      <c r="G58" s="414"/>
      <c r="H58" s="414"/>
      <c r="I58" s="415"/>
      <c r="J58" s="414"/>
      <c r="K58" s="414"/>
      <c r="L58" s="414"/>
      <c r="M58" s="415"/>
    </row>
    <row r="59" spans="1:9" s="46" customFormat="1" ht="12.75">
      <c r="A59" s="54"/>
      <c r="B59" s="47"/>
      <c r="C59" s="48"/>
      <c r="D59" s="47"/>
      <c r="E59" s="48"/>
      <c r="F59" s="47"/>
      <c r="G59" s="48"/>
      <c r="H59" s="47"/>
      <c r="I59" s="48"/>
    </row>
    <row r="60" spans="1:11" s="337" customFormat="1" ht="39.75" customHeight="1">
      <c r="A60" s="13"/>
      <c r="B60" s="49"/>
      <c r="C60" s="49"/>
      <c r="D60" s="49"/>
      <c r="E60" s="49"/>
      <c r="F60" s="50"/>
      <c r="G60" s="50"/>
      <c r="K60" s="13"/>
    </row>
    <row r="61" spans="1:13" ht="57" customHeight="1" thickBot="1">
      <c r="A61" s="107" t="s">
        <v>360</v>
      </c>
      <c r="B61" s="492" t="s">
        <v>119</v>
      </c>
      <c r="C61" s="493"/>
      <c r="D61" s="493"/>
      <c r="E61" s="493"/>
      <c r="F61" s="493"/>
      <c r="G61" s="493"/>
      <c r="H61" s="493"/>
      <c r="I61" s="493"/>
      <c r="J61" s="493"/>
      <c r="K61" s="493"/>
      <c r="L61" s="493"/>
      <c r="M61" s="504"/>
    </row>
    <row r="62" spans="1:13" s="309" customFormat="1" ht="57" customHeight="1">
      <c r="A62" s="482" t="s">
        <v>427</v>
      </c>
      <c r="B62" s="484" t="s">
        <v>541</v>
      </c>
      <c r="C62" s="485"/>
      <c r="D62" s="485"/>
      <c r="E62" s="486"/>
      <c r="F62" s="484" t="s">
        <v>542</v>
      </c>
      <c r="G62" s="485"/>
      <c r="H62" s="485"/>
      <c r="I62" s="486"/>
      <c r="J62" s="484" t="s">
        <v>543</v>
      </c>
      <c r="K62" s="485"/>
      <c r="L62" s="485"/>
      <c r="M62" s="486"/>
    </row>
    <row r="63" spans="1:13" s="378" customFormat="1" ht="57" customHeight="1">
      <c r="A63" s="483"/>
      <c r="B63" s="300" t="s">
        <v>544</v>
      </c>
      <c r="C63" s="234" t="s">
        <v>420</v>
      </c>
      <c r="D63" s="301" t="s">
        <v>545</v>
      </c>
      <c r="E63" s="327" t="s">
        <v>420</v>
      </c>
      <c r="F63" s="300" t="s">
        <v>544</v>
      </c>
      <c r="G63" s="234" t="s">
        <v>420</v>
      </c>
      <c r="H63" s="301" t="s">
        <v>545</v>
      </c>
      <c r="I63" s="327" t="s">
        <v>420</v>
      </c>
      <c r="J63" s="302" t="s">
        <v>546</v>
      </c>
      <c r="K63" s="234" t="s">
        <v>420</v>
      </c>
      <c r="L63" s="303" t="s">
        <v>545</v>
      </c>
      <c r="M63" s="327" t="s">
        <v>420</v>
      </c>
    </row>
    <row r="64" spans="1:13" s="21" customFormat="1" ht="16.5" customHeight="1">
      <c r="A64" s="395" t="s">
        <v>149</v>
      </c>
      <c r="B64" s="328">
        <v>2</v>
      </c>
      <c r="C64" s="329">
        <v>32</v>
      </c>
      <c r="D64" s="330">
        <v>0</v>
      </c>
      <c r="E64" s="331">
        <v>0</v>
      </c>
      <c r="F64" s="328">
        <v>0</v>
      </c>
      <c r="G64" s="329">
        <v>0</v>
      </c>
      <c r="H64" s="330">
        <v>0</v>
      </c>
      <c r="I64" s="331">
        <v>0</v>
      </c>
      <c r="J64" s="328">
        <v>0</v>
      </c>
      <c r="K64" s="329">
        <v>0</v>
      </c>
      <c r="L64" s="330">
        <v>0</v>
      </c>
      <c r="M64" s="331">
        <v>0</v>
      </c>
    </row>
    <row r="65" spans="1:13" s="21" customFormat="1" ht="16.5" customHeight="1">
      <c r="A65" s="395" t="s">
        <v>152</v>
      </c>
      <c r="B65" s="328">
        <v>4</v>
      </c>
      <c r="C65" s="329">
        <v>148</v>
      </c>
      <c r="D65" s="330">
        <v>0</v>
      </c>
      <c r="E65" s="331">
        <v>0</v>
      </c>
      <c r="F65" s="328">
        <v>0</v>
      </c>
      <c r="G65" s="329">
        <v>0</v>
      </c>
      <c r="H65" s="330">
        <v>0</v>
      </c>
      <c r="I65" s="331">
        <v>0</v>
      </c>
      <c r="J65" s="328">
        <v>6</v>
      </c>
      <c r="K65" s="329">
        <v>178</v>
      </c>
      <c r="L65" s="330">
        <v>0</v>
      </c>
      <c r="M65" s="331">
        <v>0</v>
      </c>
    </row>
    <row r="66" spans="1:13" s="21" customFormat="1" ht="16.5" customHeight="1">
      <c r="A66" s="395" t="s">
        <v>153</v>
      </c>
      <c r="B66" s="328">
        <v>5</v>
      </c>
      <c r="C66" s="329">
        <v>70</v>
      </c>
      <c r="D66" s="330">
        <v>0</v>
      </c>
      <c r="E66" s="331">
        <v>0</v>
      </c>
      <c r="F66" s="328">
        <v>0</v>
      </c>
      <c r="G66" s="329">
        <v>0</v>
      </c>
      <c r="H66" s="330">
        <v>0</v>
      </c>
      <c r="I66" s="331">
        <v>0</v>
      </c>
      <c r="J66" s="328">
        <v>7</v>
      </c>
      <c r="K66" s="329">
        <v>59.5</v>
      </c>
      <c r="L66" s="330">
        <v>0</v>
      </c>
      <c r="M66" s="331">
        <v>0</v>
      </c>
    </row>
    <row r="67" spans="1:13" s="21" customFormat="1" ht="16.5" customHeight="1">
      <c r="A67" s="395" t="s">
        <v>156</v>
      </c>
      <c r="B67" s="328">
        <v>2</v>
      </c>
      <c r="C67" s="329">
        <v>70</v>
      </c>
      <c r="D67" s="330">
        <v>0</v>
      </c>
      <c r="E67" s="331">
        <v>0</v>
      </c>
      <c r="F67" s="328">
        <v>0</v>
      </c>
      <c r="G67" s="329">
        <v>0</v>
      </c>
      <c r="H67" s="330">
        <v>0</v>
      </c>
      <c r="I67" s="331">
        <v>0</v>
      </c>
      <c r="J67" s="328">
        <v>2</v>
      </c>
      <c r="K67" s="329">
        <v>35</v>
      </c>
      <c r="L67" s="330">
        <v>0</v>
      </c>
      <c r="M67" s="331">
        <v>0</v>
      </c>
    </row>
    <row r="68" spans="1:13" s="21" customFormat="1" ht="16.5" customHeight="1">
      <c r="A68" s="395" t="s">
        <v>158</v>
      </c>
      <c r="B68" s="328">
        <v>4</v>
      </c>
      <c r="C68" s="329">
        <v>140</v>
      </c>
      <c r="D68" s="330">
        <v>1</v>
      </c>
      <c r="E68" s="331">
        <v>15</v>
      </c>
      <c r="F68" s="328">
        <v>0</v>
      </c>
      <c r="G68" s="329">
        <v>0</v>
      </c>
      <c r="H68" s="330">
        <v>0</v>
      </c>
      <c r="I68" s="331">
        <v>0</v>
      </c>
      <c r="J68" s="328">
        <v>2</v>
      </c>
      <c r="K68" s="329">
        <v>26</v>
      </c>
      <c r="L68" s="330">
        <v>0</v>
      </c>
      <c r="M68" s="331">
        <v>0</v>
      </c>
    </row>
    <row r="69" spans="1:13" s="21" customFormat="1" ht="16.5" customHeight="1">
      <c r="A69" s="395" t="s">
        <v>30</v>
      </c>
      <c r="B69" s="328">
        <v>5</v>
      </c>
      <c r="C69" s="329">
        <v>154</v>
      </c>
      <c r="D69" s="330">
        <v>6</v>
      </c>
      <c r="E69" s="331">
        <v>135</v>
      </c>
      <c r="F69" s="328">
        <v>0</v>
      </c>
      <c r="G69" s="329">
        <v>0</v>
      </c>
      <c r="H69" s="330">
        <v>1</v>
      </c>
      <c r="I69" s="331">
        <v>20</v>
      </c>
      <c r="J69" s="328">
        <v>6</v>
      </c>
      <c r="K69" s="329">
        <v>228</v>
      </c>
      <c r="L69" s="330">
        <v>5</v>
      </c>
      <c r="M69" s="331">
        <v>98</v>
      </c>
    </row>
    <row r="70" spans="1:13" s="21" customFormat="1" ht="16.5" customHeight="1">
      <c r="A70" s="395" t="s">
        <v>175</v>
      </c>
      <c r="B70" s="328">
        <v>2</v>
      </c>
      <c r="C70" s="329">
        <v>65</v>
      </c>
      <c r="D70" s="330">
        <v>0</v>
      </c>
      <c r="E70" s="331">
        <v>0</v>
      </c>
      <c r="F70" s="328">
        <v>0</v>
      </c>
      <c r="G70" s="329">
        <v>0</v>
      </c>
      <c r="H70" s="330">
        <v>0</v>
      </c>
      <c r="I70" s="331">
        <v>0</v>
      </c>
      <c r="J70" s="328">
        <v>0</v>
      </c>
      <c r="K70" s="329">
        <v>0</v>
      </c>
      <c r="L70" s="330">
        <v>0</v>
      </c>
      <c r="M70" s="331">
        <v>0</v>
      </c>
    </row>
    <row r="71" spans="1:13" s="21" customFormat="1" ht="16.5" customHeight="1">
      <c r="A71" s="395" t="s">
        <v>178</v>
      </c>
      <c r="B71" s="328">
        <v>3</v>
      </c>
      <c r="C71" s="329">
        <v>96</v>
      </c>
      <c r="D71" s="330">
        <v>1</v>
      </c>
      <c r="E71" s="331">
        <v>15</v>
      </c>
      <c r="F71" s="328">
        <v>0</v>
      </c>
      <c r="G71" s="329">
        <v>0</v>
      </c>
      <c r="H71" s="330">
        <v>0</v>
      </c>
      <c r="I71" s="331">
        <v>0</v>
      </c>
      <c r="J71" s="328">
        <v>2</v>
      </c>
      <c r="K71" s="329">
        <v>35</v>
      </c>
      <c r="L71" s="330">
        <v>0</v>
      </c>
      <c r="M71" s="331">
        <v>0</v>
      </c>
    </row>
    <row r="72" spans="1:13" s="380" customFormat="1" ht="31.5" customHeight="1" thickBot="1">
      <c r="A72" s="310" t="s">
        <v>468</v>
      </c>
      <c r="B72" s="381">
        <f aca="true" t="shared" si="21" ref="B72:M72">SUM(B64:B71)</f>
        <v>27</v>
      </c>
      <c r="C72" s="387">
        <f t="shared" si="21"/>
        <v>775</v>
      </c>
      <c r="D72" s="383">
        <f t="shared" si="21"/>
        <v>8</v>
      </c>
      <c r="E72" s="386">
        <f t="shared" si="21"/>
        <v>165</v>
      </c>
      <c r="F72" s="381">
        <f t="shared" si="21"/>
        <v>0</v>
      </c>
      <c r="G72" s="383">
        <f t="shared" si="21"/>
        <v>0</v>
      </c>
      <c r="H72" s="383">
        <f t="shared" si="21"/>
        <v>1</v>
      </c>
      <c r="I72" s="386">
        <f t="shared" si="21"/>
        <v>20</v>
      </c>
      <c r="J72" s="381">
        <f t="shared" si="21"/>
        <v>25</v>
      </c>
      <c r="K72" s="387">
        <f t="shared" si="21"/>
        <v>561.5</v>
      </c>
      <c r="L72" s="383">
        <f t="shared" si="21"/>
        <v>5</v>
      </c>
      <c r="M72" s="386">
        <f t="shared" si="21"/>
        <v>98</v>
      </c>
    </row>
    <row r="73" spans="1:9" s="46" customFormat="1" ht="12.75">
      <c r="A73" s="54"/>
      <c r="B73" s="47"/>
      <c r="C73" s="48"/>
      <c r="D73" s="47"/>
      <c r="E73" s="48"/>
      <c r="F73" s="47"/>
      <c r="G73" s="48"/>
      <c r="H73" s="47"/>
      <c r="I73" s="48"/>
    </row>
    <row r="74" spans="1:9" s="46" customFormat="1" ht="12.75">
      <c r="A74" s="54"/>
      <c r="B74" s="47"/>
      <c r="C74" s="48"/>
      <c r="D74" s="47"/>
      <c r="E74" s="48"/>
      <c r="F74" s="47"/>
      <c r="G74" s="48"/>
      <c r="H74" s="47"/>
      <c r="I74" s="48"/>
    </row>
    <row r="75" spans="1:9" s="46" customFormat="1" ht="12.75">
      <c r="A75" s="54"/>
      <c r="B75" s="47"/>
      <c r="C75" s="48"/>
      <c r="D75" s="47"/>
      <c r="E75" s="48"/>
      <c r="F75" s="47"/>
      <c r="G75" s="48"/>
      <c r="H75" s="47"/>
      <c r="I75" s="48"/>
    </row>
    <row r="76" spans="1:13" ht="57" customHeight="1" thickBot="1">
      <c r="A76" s="107" t="s">
        <v>360</v>
      </c>
      <c r="B76" s="492" t="s">
        <v>52</v>
      </c>
      <c r="C76" s="493"/>
      <c r="D76" s="493"/>
      <c r="E76" s="493"/>
      <c r="F76" s="493"/>
      <c r="G76" s="493"/>
      <c r="H76" s="493"/>
      <c r="I76" s="493"/>
      <c r="J76" s="493"/>
      <c r="K76" s="493"/>
      <c r="L76" s="493"/>
      <c r="M76" s="504"/>
    </row>
    <row r="77" spans="1:13" s="309" customFormat="1" ht="57" customHeight="1">
      <c r="A77" s="482" t="s">
        <v>427</v>
      </c>
      <c r="B77" s="484" t="s">
        <v>541</v>
      </c>
      <c r="C77" s="485"/>
      <c r="D77" s="485"/>
      <c r="E77" s="486"/>
      <c r="F77" s="484" t="s">
        <v>542</v>
      </c>
      <c r="G77" s="485"/>
      <c r="H77" s="485"/>
      <c r="I77" s="486"/>
      <c r="J77" s="484" t="s">
        <v>543</v>
      </c>
      <c r="K77" s="485"/>
      <c r="L77" s="485"/>
      <c r="M77" s="486"/>
    </row>
    <row r="78" spans="1:13" s="378" customFormat="1" ht="57" customHeight="1">
      <c r="A78" s="483"/>
      <c r="B78" s="300" t="s">
        <v>544</v>
      </c>
      <c r="C78" s="234" t="s">
        <v>420</v>
      </c>
      <c r="D78" s="301" t="s">
        <v>545</v>
      </c>
      <c r="E78" s="327" t="s">
        <v>420</v>
      </c>
      <c r="F78" s="300" t="s">
        <v>544</v>
      </c>
      <c r="G78" s="234" t="s">
        <v>420</v>
      </c>
      <c r="H78" s="301" t="s">
        <v>545</v>
      </c>
      <c r="I78" s="327" t="s">
        <v>420</v>
      </c>
      <c r="J78" s="302" t="s">
        <v>546</v>
      </c>
      <c r="K78" s="234" t="s">
        <v>420</v>
      </c>
      <c r="L78" s="303" t="s">
        <v>545</v>
      </c>
      <c r="M78" s="327" t="s">
        <v>420</v>
      </c>
    </row>
    <row r="79" spans="1:13" s="21" customFormat="1" ht="18" customHeight="1">
      <c r="A79" s="395" t="s">
        <v>287</v>
      </c>
      <c r="B79" s="328">
        <v>3</v>
      </c>
      <c r="C79" s="329">
        <v>110</v>
      </c>
      <c r="D79" s="330">
        <v>2</v>
      </c>
      <c r="E79" s="331">
        <v>30</v>
      </c>
      <c r="F79" s="328">
        <v>0</v>
      </c>
      <c r="G79" s="329">
        <v>0</v>
      </c>
      <c r="H79" s="330">
        <v>0</v>
      </c>
      <c r="I79" s="331">
        <v>0</v>
      </c>
      <c r="J79" s="328">
        <v>3</v>
      </c>
      <c r="K79" s="329">
        <v>40</v>
      </c>
      <c r="L79" s="330">
        <v>4</v>
      </c>
      <c r="M79" s="331">
        <v>0</v>
      </c>
    </row>
    <row r="80" spans="1:13" s="21" customFormat="1" ht="18" customHeight="1">
      <c r="A80" s="395" t="s">
        <v>31</v>
      </c>
      <c r="B80" s="328">
        <v>8</v>
      </c>
      <c r="C80" s="329">
        <v>275</v>
      </c>
      <c r="D80" s="330">
        <v>10</v>
      </c>
      <c r="E80" s="331">
        <v>227.5</v>
      </c>
      <c r="F80" s="328">
        <v>0</v>
      </c>
      <c r="G80" s="329">
        <v>0</v>
      </c>
      <c r="H80" s="330">
        <v>0</v>
      </c>
      <c r="I80" s="331">
        <v>0</v>
      </c>
      <c r="J80" s="328">
        <v>5</v>
      </c>
      <c r="K80" s="329">
        <v>166</v>
      </c>
      <c r="L80" s="330">
        <v>7</v>
      </c>
      <c r="M80" s="331">
        <v>178</v>
      </c>
    </row>
    <row r="81" spans="1:13" s="21" customFormat="1" ht="18" customHeight="1">
      <c r="A81" s="395" t="s">
        <v>281</v>
      </c>
      <c r="B81" s="328">
        <v>2</v>
      </c>
      <c r="C81" s="329">
        <v>65</v>
      </c>
      <c r="D81" s="330">
        <v>0</v>
      </c>
      <c r="E81" s="331">
        <v>0</v>
      </c>
      <c r="F81" s="328">
        <v>0</v>
      </c>
      <c r="G81" s="329">
        <v>0</v>
      </c>
      <c r="H81" s="330">
        <v>0</v>
      </c>
      <c r="I81" s="331">
        <v>0</v>
      </c>
      <c r="J81" s="328">
        <v>0</v>
      </c>
      <c r="K81" s="329">
        <v>0</v>
      </c>
      <c r="L81" s="330">
        <v>1</v>
      </c>
      <c r="M81" s="331">
        <v>15</v>
      </c>
    </row>
    <row r="82" spans="1:13" s="21" customFormat="1" ht="18" customHeight="1">
      <c r="A82" s="395" t="s">
        <v>279</v>
      </c>
      <c r="B82" s="328">
        <v>5</v>
      </c>
      <c r="C82" s="329">
        <v>35</v>
      </c>
      <c r="D82" s="330">
        <v>0</v>
      </c>
      <c r="E82" s="331">
        <v>0</v>
      </c>
      <c r="F82" s="328">
        <v>0</v>
      </c>
      <c r="G82" s="329">
        <v>0</v>
      </c>
      <c r="H82" s="330">
        <v>0</v>
      </c>
      <c r="I82" s="331">
        <v>0</v>
      </c>
      <c r="J82" s="328">
        <v>2</v>
      </c>
      <c r="K82" s="329">
        <v>35</v>
      </c>
      <c r="L82" s="330">
        <v>0</v>
      </c>
      <c r="M82" s="331">
        <v>0</v>
      </c>
    </row>
    <row r="83" spans="1:13" s="21" customFormat="1" ht="18" customHeight="1">
      <c r="A83" s="395" t="s">
        <v>180</v>
      </c>
      <c r="B83" s="328">
        <v>3</v>
      </c>
      <c r="C83" s="329">
        <v>140</v>
      </c>
      <c r="D83" s="330">
        <v>1</v>
      </c>
      <c r="E83" s="331">
        <v>25</v>
      </c>
      <c r="F83" s="328">
        <v>0</v>
      </c>
      <c r="G83" s="329">
        <v>0</v>
      </c>
      <c r="H83" s="330">
        <v>0</v>
      </c>
      <c r="I83" s="331">
        <v>0</v>
      </c>
      <c r="J83" s="328">
        <v>0</v>
      </c>
      <c r="K83" s="329">
        <v>0</v>
      </c>
      <c r="L83" s="330">
        <v>1</v>
      </c>
      <c r="M83" s="331">
        <v>25</v>
      </c>
    </row>
    <row r="84" spans="1:13" s="21" customFormat="1" ht="18" customHeight="1">
      <c r="A84" s="395" t="s">
        <v>181</v>
      </c>
      <c r="B84" s="328">
        <v>3</v>
      </c>
      <c r="C84" s="329">
        <v>96</v>
      </c>
      <c r="D84" s="330">
        <v>1</v>
      </c>
      <c r="E84" s="331">
        <v>15</v>
      </c>
      <c r="F84" s="328">
        <v>0</v>
      </c>
      <c r="G84" s="329">
        <v>0</v>
      </c>
      <c r="H84" s="330">
        <v>0</v>
      </c>
      <c r="I84" s="331">
        <v>0</v>
      </c>
      <c r="J84" s="328">
        <v>0</v>
      </c>
      <c r="K84" s="329">
        <v>0</v>
      </c>
      <c r="L84" s="330">
        <v>3</v>
      </c>
      <c r="M84" s="331">
        <v>50</v>
      </c>
    </row>
    <row r="85" spans="1:13" s="21" customFormat="1" ht="18" customHeight="1">
      <c r="A85" s="395" t="s">
        <v>269</v>
      </c>
      <c r="B85" s="328">
        <v>2</v>
      </c>
      <c r="C85" s="329">
        <v>64</v>
      </c>
      <c r="D85" s="330">
        <v>0</v>
      </c>
      <c r="E85" s="331">
        <v>0</v>
      </c>
      <c r="F85" s="328">
        <v>0</v>
      </c>
      <c r="G85" s="329">
        <v>0</v>
      </c>
      <c r="H85" s="330">
        <v>0</v>
      </c>
      <c r="I85" s="331">
        <v>0</v>
      </c>
      <c r="J85" s="328">
        <v>2</v>
      </c>
      <c r="K85" s="329">
        <v>74</v>
      </c>
      <c r="L85" s="330">
        <v>1</v>
      </c>
      <c r="M85" s="331">
        <v>27.5</v>
      </c>
    </row>
    <row r="86" spans="1:13" s="21" customFormat="1" ht="18" customHeight="1">
      <c r="A86" s="395" t="s">
        <v>258</v>
      </c>
      <c r="B86" s="328">
        <v>2</v>
      </c>
      <c r="C86" s="329">
        <v>64</v>
      </c>
      <c r="D86" s="330">
        <v>0</v>
      </c>
      <c r="E86" s="331">
        <v>0</v>
      </c>
      <c r="F86" s="328">
        <v>0</v>
      </c>
      <c r="G86" s="329">
        <v>0</v>
      </c>
      <c r="H86" s="330">
        <v>0</v>
      </c>
      <c r="I86" s="331">
        <v>0</v>
      </c>
      <c r="J86" s="328">
        <v>0</v>
      </c>
      <c r="K86" s="329">
        <v>0</v>
      </c>
      <c r="L86" s="330">
        <v>0</v>
      </c>
      <c r="M86" s="331">
        <v>0</v>
      </c>
    </row>
    <row r="87" spans="1:13" s="21" customFormat="1" ht="32.25" customHeight="1">
      <c r="A87" s="395" t="s">
        <v>257</v>
      </c>
      <c r="B87" s="328">
        <v>0</v>
      </c>
      <c r="C87" s="329">
        <v>0</v>
      </c>
      <c r="D87" s="330">
        <v>3</v>
      </c>
      <c r="E87" s="331">
        <v>75</v>
      </c>
      <c r="F87" s="328">
        <v>0</v>
      </c>
      <c r="G87" s="329">
        <v>0</v>
      </c>
      <c r="H87" s="330">
        <v>0</v>
      </c>
      <c r="I87" s="331">
        <v>0</v>
      </c>
      <c r="J87" s="328">
        <v>0</v>
      </c>
      <c r="K87" s="329">
        <v>0</v>
      </c>
      <c r="L87" s="330">
        <v>2</v>
      </c>
      <c r="M87" s="331">
        <v>55</v>
      </c>
    </row>
    <row r="88" spans="1:13" s="21" customFormat="1" ht="18" customHeight="1">
      <c r="A88" s="395" t="s">
        <v>554</v>
      </c>
      <c r="B88" s="328">
        <v>1</v>
      </c>
      <c r="C88" s="329">
        <v>38</v>
      </c>
      <c r="D88" s="330">
        <v>0</v>
      </c>
      <c r="E88" s="331">
        <v>0</v>
      </c>
      <c r="F88" s="328">
        <v>0</v>
      </c>
      <c r="G88" s="329">
        <v>0</v>
      </c>
      <c r="H88" s="330">
        <v>0</v>
      </c>
      <c r="I88" s="331">
        <v>0</v>
      </c>
      <c r="J88" s="328">
        <v>4</v>
      </c>
      <c r="K88" s="329">
        <v>40</v>
      </c>
      <c r="L88" s="330">
        <v>0</v>
      </c>
      <c r="M88" s="331">
        <v>0</v>
      </c>
    </row>
    <row r="89" spans="1:13" s="391" customFormat="1" ht="33" customHeight="1" thickBot="1">
      <c r="A89" s="310" t="s">
        <v>469</v>
      </c>
      <c r="B89" s="381">
        <f aca="true" t="shared" si="22" ref="B89:M89">SUM(B79:B88)</f>
        <v>29</v>
      </c>
      <c r="C89" s="387">
        <f t="shared" si="22"/>
        <v>887</v>
      </c>
      <c r="D89" s="383">
        <f t="shared" si="22"/>
        <v>17</v>
      </c>
      <c r="E89" s="386">
        <f t="shared" si="22"/>
        <v>372.5</v>
      </c>
      <c r="F89" s="381">
        <f t="shared" si="22"/>
        <v>0</v>
      </c>
      <c r="G89" s="383">
        <f t="shared" si="22"/>
        <v>0</v>
      </c>
      <c r="H89" s="383">
        <f t="shared" si="22"/>
        <v>0</v>
      </c>
      <c r="I89" s="385">
        <f t="shared" si="22"/>
        <v>0</v>
      </c>
      <c r="J89" s="381">
        <f t="shared" si="22"/>
        <v>16</v>
      </c>
      <c r="K89" s="387">
        <f t="shared" si="22"/>
        <v>355</v>
      </c>
      <c r="L89" s="383">
        <f t="shared" si="22"/>
        <v>19</v>
      </c>
      <c r="M89" s="386">
        <f t="shared" si="22"/>
        <v>350.5</v>
      </c>
    </row>
    <row r="90" spans="1:162" s="318" customFormat="1" ht="15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</row>
    <row r="91" spans="1:165" s="318" customFormat="1" ht="16.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</row>
    <row r="92" spans="1:13" ht="57" customHeight="1" thickBot="1">
      <c r="A92" s="107" t="s">
        <v>360</v>
      </c>
      <c r="B92" s="492" t="s">
        <v>331</v>
      </c>
      <c r="C92" s="493"/>
      <c r="D92" s="493"/>
      <c r="E92" s="493"/>
      <c r="F92" s="493"/>
      <c r="G92" s="493"/>
      <c r="H92" s="493"/>
      <c r="I92" s="493"/>
      <c r="J92" s="493"/>
      <c r="K92" s="493"/>
      <c r="L92" s="493"/>
      <c r="M92" s="504"/>
    </row>
    <row r="93" spans="1:13" s="309" customFormat="1" ht="57" customHeight="1">
      <c r="A93" s="482" t="s">
        <v>427</v>
      </c>
      <c r="B93" s="484" t="s">
        <v>541</v>
      </c>
      <c r="C93" s="485"/>
      <c r="D93" s="485"/>
      <c r="E93" s="486"/>
      <c r="F93" s="484" t="s">
        <v>542</v>
      </c>
      <c r="G93" s="485"/>
      <c r="H93" s="485"/>
      <c r="I93" s="486"/>
      <c r="J93" s="484" t="s">
        <v>543</v>
      </c>
      <c r="K93" s="485"/>
      <c r="L93" s="485"/>
      <c r="M93" s="486"/>
    </row>
    <row r="94" spans="1:13" s="378" customFormat="1" ht="57" customHeight="1">
      <c r="A94" s="483"/>
      <c r="B94" s="300" t="s">
        <v>544</v>
      </c>
      <c r="C94" s="234" t="s">
        <v>420</v>
      </c>
      <c r="D94" s="301" t="s">
        <v>545</v>
      </c>
      <c r="E94" s="327" t="s">
        <v>420</v>
      </c>
      <c r="F94" s="300" t="s">
        <v>544</v>
      </c>
      <c r="G94" s="234" t="s">
        <v>420</v>
      </c>
      <c r="H94" s="301" t="s">
        <v>545</v>
      </c>
      <c r="I94" s="327" t="s">
        <v>420</v>
      </c>
      <c r="J94" s="302" t="s">
        <v>546</v>
      </c>
      <c r="K94" s="234" t="s">
        <v>420</v>
      </c>
      <c r="L94" s="303" t="s">
        <v>545</v>
      </c>
      <c r="M94" s="327" t="s">
        <v>420</v>
      </c>
    </row>
    <row r="95" spans="1:13" s="21" customFormat="1" ht="18" customHeight="1">
      <c r="A95" s="395" t="s">
        <v>343</v>
      </c>
      <c r="B95" s="328">
        <v>1</v>
      </c>
      <c r="C95" s="329">
        <v>27.5</v>
      </c>
      <c r="D95" s="330">
        <v>2</v>
      </c>
      <c r="E95" s="331">
        <v>57</v>
      </c>
      <c r="F95" s="328">
        <v>0</v>
      </c>
      <c r="G95" s="329">
        <v>0</v>
      </c>
      <c r="H95" s="330">
        <v>0</v>
      </c>
      <c r="I95" s="331">
        <v>0</v>
      </c>
      <c r="J95" s="328">
        <v>2</v>
      </c>
      <c r="K95" s="329">
        <v>75</v>
      </c>
      <c r="L95" s="330">
        <v>2</v>
      </c>
      <c r="M95" s="331">
        <v>8</v>
      </c>
    </row>
    <row r="96" spans="1:13" s="21" customFormat="1" ht="18" customHeight="1">
      <c r="A96" s="395" t="s">
        <v>344</v>
      </c>
      <c r="B96" s="328">
        <v>1</v>
      </c>
      <c r="C96" s="329">
        <v>32</v>
      </c>
      <c r="D96" s="330">
        <v>1</v>
      </c>
      <c r="E96" s="331">
        <v>25</v>
      </c>
      <c r="F96" s="328">
        <v>0</v>
      </c>
      <c r="G96" s="329">
        <v>0</v>
      </c>
      <c r="H96" s="330">
        <v>0</v>
      </c>
      <c r="I96" s="331">
        <v>0</v>
      </c>
      <c r="J96" s="328">
        <v>0</v>
      </c>
      <c r="K96" s="329">
        <v>0</v>
      </c>
      <c r="L96" s="330">
        <v>2</v>
      </c>
      <c r="M96" s="331">
        <v>25</v>
      </c>
    </row>
    <row r="97" spans="1:13" s="21" customFormat="1" ht="18" customHeight="1">
      <c r="A97" s="395" t="s">
        <v>346</v>
      </c>
      <c r="B97" s="328">
        <v>3</v>
      </c>
      <c r="C97" s="329">
        <v>115</v>
      </c>
      <c r="D97" s="330">
        <v>2</v>
      </c>
      <c r="E97" s="331">
        <v>45</v>
      </c>
      <c r="F97" s="328">
        <v>0</v>
      </c>
      <c r="G97" s="329">
        <v>0</v>
      </c>
      <c r="H97" s="330">
        <v>0</v>
      </c>
      <c r="I97" s="331">
        <v>0</v>
      </c>
      <c r="J97" s="328">
        <v>2</v>
      </c>
      <c r="K97" s="329">
        <v>80</v>
      </c>
      <c r="L97" s="330">
        <v>3</v>
      </c>
      <c r="M97" s="331">
        <v>45</v>
      </c>
    </row>
    <row r="98" spans="1:13" s="21" customFormat="1" ht="18" customHeight="1">
      <c r="A98" s="395" t="s">
        <v>32</v>
      </c>
      <c r="B98" s="328">
        <v>30</v>
      </c>
      <c r="C98" s="329">
        <v>933</v>
      </c>
      <c r="D98" s="330">
        <v>3</v>
      </c>
      <c r="E98" s="331">
        <v>54</v>
      </c>
      <c r="F98" s="328">
        <v>0</v>
      </c>
      <c r="G98" s="329">
        <v>0</v>
      </c>
      <c r="H98" s="330">
        <v>0</v>
      </c>
      <c r="I98" s="331">
        <v>0</v>
      </c>
      <c r="J98" s="328">
        <v>15</v>
      </c>
      <c r="K98" s="329">
        <v>430</v>
      </c>
      <c r="L98" s="330">
        <v>4</v>
      </c>
      <c r="M98" s="331">
        <v>110</v>
      </c>
    </row>
    <row r="99" spans="1:13" s="21" customFormat="1" ht="18" customHeight="1">
      <c r="A99" s="395" t="s">
        <v>349</v>
      </c>
      <c r="B99" s="328">
        <v>1</v>
      </c>
      <c r="C99" s="329">
        <v>37</v>
      </c>
      <c r="D99" s="330">
        <v>0</v>
      </c>
      <c r="E99" s="331">
        <v>0</v>
      </c>
      <c r="F99" s="328">
        <v>0</v>
      </c>
      <c r="G99" s="329">
        <v>0</v>
      </c>
      <c r="H99" s="330">
        <v>0</v>
      </c>
      <c r="I99" s="331">
        <v>0</v>
      </c>
      <c r="J99" s="328">
        <v>1</v>
      </c>
      <c r="K99" s="329">
        <v>20</v>
      </c>
      <c r="L99" s="330">
        <v>0</v>
      </c>
      <c r="M99" s="331">
        <v>0</v>
      </c>
    </row>
    <row r="100" spans="1:13" s="21" customFormat="1" ht="18" customHeight="1">
      <c r="A100" s="395" t="s">
        <v>335</v>
      </c>
      <c r="B100" s="328">
        <v>1</v>
      </c>
      <c r="C100" s="329">
        <v>40</v>
      </c>
      <c r="D100" s="330">
        <v>0</v>
      </c>
      <c r="E100" s="331">
        <v>0</v>
      </c>
      <c r="F100" s="328">
        <v>1</v>
      </c>
      <c r="G100" s="329">
        <v>20</v>
      </c>
      <c r="H100" s="330">
        <v>0</v>
      </c>
      <c r="I100" s="331">
        <v>0</v>
      </c>
      <c r="J100" s="328">
        <v>4</v>
      </c>
      <c r="K100" s="329">
        <v>14</v>
      </c>
      <c r="L100" s="330">
        <v>0</v>
      </c>
      <c r="M100" s="331">
        <v>0</v>
      </c>
    </row>
    <row r="101" spans="1:13" s="391" customFormat="1" ht="33" customHeight="1" thickBot="1">
      <c r="A101" s="310" t="s">
        <v>470</v>
      </c>
      <c r="B101" s="381">
        <f aca="true" t="shared" si="23" ref="B101:M101">SUM(B95:B100)</f>
        <v>37</v>
      </c>
      <c r="C101" s="387">
        <f t="shared" si="23"/>
        <v>1184.5</v>
      </c>
      <c r="D101" s="383">
        <f t="shared" si="23"/>
        <v>8</v>
      </c>
      <c r="E101" s="386">
        <f t="shared" si="23"/>
        <v>181</v>
      </c>
      <c r="F101" s="381">
        <f t="shared" si="23"/>
        <v>1</v>
      </c>
      <c r="G101" s="383">
        <f t="shared" si="23"/>
        <v>20</v>
      </c>
      <c r="H101" s="383">
        <f t="shared" si="23"/>
        <v>0</v>
      </c>
      <c r="I101" s="385">
        <f t="shared" si="23"/>
        <v>0</v>
      </c>
      <c r="J101" s="381">
        <f t="shared" si="23"/>
        <v>24</v>
      </c>
      <c r="K101" s="387">
        <f t="shared" si="23"/>
        <v>619</v>
      </c>
      <c r="L101" s="383">
        <f t="shared" si="23"/>
        <v>11</v>
      </c>
      <c r="M101" s="386">
        <f t="shared" si="23"/>
        <v>188</v>
      </c>
    </row>
    <row r="102" spans="1:9" s="91" customFormat="1" ht="11.25">
      <c r="A102" s="55"/>
      <c r="B102" s="55"/>
      <c r="C102" s="55"/>
      <c r="D102" s="55"/>
      <c r="E102" s="55"/>
      <c r="F102" s="55"/>
      <c r="G102" s="55"/>
      <c r="H102" s="55"/>
      <c r="I102" s="55"/>
    </row>
    <row r="103" spans="1:9" s="91" customFormat="1" ht="11.25">
      <c r="A103" s="55"/>
      <c r="B103" s="55"/>
      <c r="C103" s="55"/>
      <c r="D103" s="55"/>
      <c r="E103" s="55"/>
      <c r="F103" s="55"/>
      <c r="G103" s="55"/>
      <c r="H103" s="55"/>
      <c r="I103" s="55"/>
    </row>
    <row r="104" spans="1:9" s="91" customFormat="1" ht="11.25">
      <c r="A104" s="55"/>
      <c r="B104" s="55"/>
      <c r="C104" s="55"/>
      <c r="D104" s="55"/>
      <c r="E104" s="55"/>
      <c r="F104" s="55"/>
      <c r="G104" s="55"/>
      <c r="H104" s="55"/>
      <c r="I104" s="55"/>
    </row>
    <row r="105" spans="1:13" ht="57" customHeight="1">
      <c r="A105" s="107" t="s">
        <v>360</v>
      </c>
      <c r="B105" s="489" t="s">
        <v>199</v>
      </c>
      <c r="C105" s="490"/>
      <c r="D105" s="490"/>
      <c r="E105" s="490"/>
      <c r="F105" s="490"/>
      <c r="G105" s="490"/>
      <c r="H105" s="490"/>
      <c r="I105" s="490"/>
      <c r="J105" s="490"/>
      <c r="K105" s="490"/>
      <c r="L105" s="490"/>
      <c r="M105" s="491"/>
    </row>
    <row r="106" spans="1:13" s="309" customFormat="1" ht="57" customHeight="1">
      <c r="A106" s="482" t="s">
        <v>427</v>
      </c>
      <c r="B106" s="488" t="s">
        <v>541</v>
      </c>
      <c r="C106" s="488"/>
      <c r="D106" s="488"/>
      <c r="E106" s="488"/>
      <c r="F106" s="488" t="s">
        <v>542</v>
      </c>
      <c r="G106" s="488"/>
      <c r="H106" s="488"/>
      <c r="I106" s="488"/>
      <c r="J106" s="488" t="s">
        <v>543</v>
      </c>
      <c r="K106" s="488"/>
      <c r="L106" s="488"/>
      <c r="M106" s="488"/>
    </row>
    <row r="107" spans="1:13" s="378" customFormat="1" ht="57" customHeight="1">
      <c r="A107" s="483"/>
      <c r="B107" s="300" t="s">
        <v>544</v>
      </c>
      <c r="C107" s="234" t="s">
        <v>420</v>
      </c>
      <c r="D107" s="301" t="s">
        <v>545</v>
      </c>
      <c r="E107" s="327" t="s">
        <v>420</v>
      </c>
      <c r="F107" s="300" t="s">
        <v>544</v>
      </c>
      <c r="G107" s="234" t="s">
        <v>420</v>
      </c>
      <c r="H107" s="301" t="s">
        <v>545</v>
      </c>
      <c r="I107" s="327" t="s">
        <v>420</v>
      </c>
      <c r="J107" s="302" t="s">
        <v>546</v>
      </c>
      <c r="K107" s="234" t="s">
        <v>420</v>
      </c>
      <c r="L107" s="303" t="s">
        <v>545</v>
      </c>
      <c r="M107" s="327" t="s">
        <v>420</v>
      </c>
    </row>
    <row r="108" spans="1:13" s="21" customFormat="1" ht="18" customHeight="1">
      <c r="A108" s="395" t="s">
        <v>182</v>
      </c>
      <c r="B108" s="328">
        <v>2</v>
      </c>
      <c r="C108" s="329">
        <v>70</v>
      </c>
      <c r="D108" s="330">
        <v>0</v>
      </c>
      <c r="E108" s="331">
        <v>0</v>
      </c>
      <c r="F108" s="328">
        <v>0</v>
      </c>
      <c r="G108" s="329">
        <v>0</v>
      </c>
      <c r="H108" s="330">
        <v>0</v>
      </c>
      <c r="I108" s="331">
        <v>0</v>
      </c>
      <c r="J108" s="328">
        <v>2</v>
      </c>
      <c r="K108" s="329">
        <v>30</v>
      </c>
      <c r="L108" s="330">
        <v>0</v>
      </c>
      <c r="M108" s="331">
        <v>0</v>
      </c>
    </row>
    <row r="109" spans="1:13" s="21" customFormat="1" ht="18" customHeight="1">
      <c r="A109" s="395" t="s">
        <v>183</v>
      </c>
      <c r="B109" s="328">
        <v>1</v>
      </c>
      <c r="C109" s="329">
        <v>35</v>
      </c>
      <c r="D109" s="330">
        <v>0</v>
      </c>
      <c r="E109" s="331">
        <v>0</v>
      </c>
      <c r="F109" s="328">
        <v>0</v>
      </c>
      <c r="G109" s="329">
        <v>0</v>
      </c>
      <c r="H109" s="330">
        <v>0</v>
      </c>
      <c r="I109" s="331">
        <v>0</v>
      </c>
      <c r="J109" s="328">
        <v>0</v>
      </c>
      <c r="K109" s="329">
        <v>0</v>
      </c>
      <c r="L109" s="330">
        <v>2</v>
      </c>
      <c r="M109" s="331">
        <v>50</v>
      </c>
    </row>
    <row r="110" spans="1:13" s="21" customFormat="1" ht="18" customHeight="1">
      <c r="A110" s="395" t="s">
        <v>184</v>
      </c>
      <c r="B110" s="328">
        <v>3</v>
      </c>
      <c r="C110" s="329">
        <v>89</v>
      </c>
      <c r="D110" s="330">
        <v>0</v>
      </c>
      <c r="E110" s="331">
        <v>0</v>
      </c>
      <c r="F110" s="328">
        <v>0</v>
      </c>
      <c r="G110" s="329">
        <v>0</v>
      </c>
      <c r="H110" s="330">
        <v>0</v>
      </c>
      <c r="I110" s="331">
        <v>0</v>
      </c>
      <c r="J110" s="328">
        <v>4</v>
      </c>
      <c r="K110" s="329">
        <v>92</v>
      </c>
      <c r="L110" s="330">
        <v>0</v>
      </c>
      <c r="M110" s="331">
        <v>0</v>
      </c>
    </row>
    <row r="111" spans="1:13" s="21" customFormat="1" ht="18" customHeight="1">
      <c r="A111" s="395" t="s">
        <v>516</v>
      </c>
      <c r="B111" s="328">
        <v>12</v>
      </c>
      <c r="C111" s="329">
        <v>426</v>
      </c>
      <c r="D111" s="330">
        <v>1</v>
      </c>
      <c r="E111" s="331">
        <v>20</v>
      </c>
      <c r="F111" s="328">
        <v>0</v>
      </c>
      <c r="G111" s="329">
        <v>0</v>
      </c>
      <c r="H111" s="330">
        <v>0</v>
      </c>
      <c r="I111" s="331">
        <v>0</v>
      </c>
      <c r="J111" s="328">
        <v>5</v>
      </c>
      <c r="K111" s="329">
        <v>191</v>
      </c>
      <c r="L111" s="330">
        <v>6</v>
      </c>
      <c r="M111" s="331">
        <v>113.5</v>
      </c>
    </row>
    <row r="112" spans="1:13" s="21" customFormat="1" ht="18" customHeight="1">
      <c r="A112" s="395" t="s">
        <v>515</v>
      </c>
      <c r="B112" s="328">
        <v>1</v>
      </c>
      <c r="C112" s="329">
        <v>25</v>
      </c>
      <c r="D112" s="330">
        <v>0</v>
      </c>
      <c r="E112" s="331">
        <v>0</v>
      </c>
      <c r="F112" s="328">
        <v>0</v>
      </c>
      <c r="G112" s="329">
        <v>0</v>
      </c>
      <c r="H112" s="330">
        <v>0</v>
      </c>
      <c r="I112" s="331">
        <v>0</v>
      </c>
      <c r="J112" s="328">
        <v>3</v>
      </c>
      <c r="K112" s="329">
        <v>85</v>
      </c>
      <c r="L112" s="330">
        <v>0</v>
      </c>
      <c r="M112" s="331">
        <v>0</v>
      </c>
    </row>
    <row r="113" spans="1:13" s="21" customFormat="1" ht="18" customHeight="1">
      <c r="A113" s="395" t="s">
        <v>33</v>
      </c>
      <c r="B113" s="328">
        <v>5</v>
      </c>
      <c r="C113" s="329">
        <v>149</v>
      </c>
      <c r="D113" s="330">
        <v>4</v>
      </c>
      <c r="E113" s="331">
        <v>60</v>
      </c>
      <c r="F113" s="328">
        <v>0</v>
      </c>
      <c r="G113" s="329">
        <v>0</v>
      </c>
      <c r="H113" s="330">
        <v>0</v>
      </c>
      <c r="I113" s="331">
        <v>0</v>
      </c>
      <c r="J113" s="328">
        <v>3</v>
      </c>
      <c r="K113" s="329">
        <v>102</v>
      </c>
      <c r="L113" s="330">
        <v>0</v>
      </c>
      <c r="M113" s="331">
        <v>0</v>
      </c>
    </row>
    <row r="114" spans="1:13" s="21" customFormat="1" ht="18" customHeight="1">
      <c r="A114" s="395" t="s">
        <v>185</v>
      </c>
      <c r="B114" s="328">
        <v>1</v>
      </c>
      <c r="C114" s="329">
        <v>35</v>
      </c>
      <c r="D114" s="330">
        <v>1</v>
      </c>
      <c r="E114" s="331">
        <v>20</v>
      </c>
      <c r="F114" s="328">
        <v>0</v>
      </c>
      <c r="G114" s="329">
        <v>0</v>
      </c>
      <c r="H114" s="330">
        <v>0</v>
      </c>
      <c r="I114" s="331">
        <v>0</v>
      </c>
      <c r="J114" s="328">
        <v>1</v>
      </c>
      <c r="K114" s="329">
        <v>10</v>
      </c>
      <c r="L114" s="330">
        <v>1</v>
      </c>
      <c r="M114" s="331">
        <v>5</v>
      </c>
    </row>
    <row r="115" spans="1:13" s="391" customFormat="1" ht="33" customHeight="1">
      <c r="A115" s="40" t="s">
        <v>402</v>
      </c>
      <c r="B115" s="379">
        <f aca="true" t="shared" si="24" ref="B115:M115">SUM(B108:B114)</f>
        <v>25</v>
      </c>
      <c r="C115" s="417">
        <f t="shared" si="24"/>
        <v>829</v>
      </c>
      <c r="D115" s="379">
        <f t="shared" si="24"/>
        <v>6</v>
      </c>
      <c r="E115" s="417">
        <f t="shared" si="24"/>
        <v>100</v>
      </c>
      <c r="F115" s="379">
        <f t="shared" si="24"/>
        <v>0</v>
      </c>
      <c r="G115" s="379">
        <f t="shared" si="24"/>
        <v>0</v>
      </c>
      <c r="H115" s="379">
        <f t="shared" si="24"/>
        <v>0</v>
      </c>
      <c r="I115" s="379">
        <f t="shared" si="24"/>
        <v>0</v>
      </c>
      <c r="J115" s="379">
        <f t="shared" si="24"/>
        <v>18</v>
      </c>
      <c r="K115" s="417">
        <f t="shared" si="24"/>
        <v>510</v>
      </c>
      <c r="L115" s="379">
        <f t="shared" si="24"/>
        <v>9</v>
      </c>
      <c r="M115" s="417">
        <f t="shared" si="24"/>
        <v>168.5</v>
      </c>
    </row>
    <row r="116" spans="1:13" s="391" customFormat="1" ht="19.5" customHeight="1">
      <c r="A116" s="57"/>
      <c r="B116" s="388"/>
      <c r="C116" s="389"/>
      <c r="D116" s="388"/>
      <c r="E116" s="389"/>
      <c r="F116" s="388"/>
      <c r="G116" s="389"/>
      <c r="H116" s="388"/>
      <c r="I116" s="390"/>
      <c r="J116" s="388"/>
      <c r="K116" s="389"/>
      <c r="L116" s="388"/>
      <c r="M116" s="389"/>
    </row>
    <row r="117" spans="1:9" s="91" customFormat="1" ht="11.25">
      <c r="A117" s="55"/>
      <c r="B117" s="55"/>
      <c r="C117" s="55"/>
      <c r="D117" s="55"/>
      <c r="E117" s="55"/>
      <c r="F117" s="55"/>
      <c r="G117" s="55"/>
      <c r="H117" s="55"/>
      <c r="I117" s="55"/>
    </row>
    <row r="118" spans="1:13" ht="57" customHeight="1" thickBot="1">
      <c r="A118" s="107" t="s">
        <v>360</v>
      </c>
      <c r="B118" s="492" t="s">
        <v>483</v>
      </c>
      <c r="C118" s="493"/>
      <c r="D118" s="493"/>
      <c r="E118" s="493"/>
      <c r="F118" s="493"/>
      <c r="G118" s="493"/>
      <c r="H118" s="493"/>
      <c r="I118" s="493"/>
      <c r="J118" s="493"/>
      <c r="K118" s="493"/>
      <c r="L118" s="493"/>
      <c r="M118" s="504"/>
    </row>
    <row r="119" spans="1:13" s="309" customFormat="1" ht="57" customHeight="1">
      <c r="A119" s="482" t="s">
        <v>427</v>
      </c>
      <c r="B119" s="484" t="s">
        <v>541</v>
      </c>
      <c r="C119" s="485"/>
      <c r="D119" s="485"/>
      <c r="E119" s="486"/>
      <c r="F119" s="484" t="s">
        <v>542</v>
      </c>
      <c r="G119" s="485"/>
      <c r="H119" s="485"/>
      <c r="I119" s="486"/>
      <c r="J119" s="484" t="s">
        <v>543</v>
      </c>
      <c r="K119" s="485"/>
      <c r="L119" s="485"/>
      <c r="M119" s="486"/>
    </row>
    <row r="120" spans="1:13" s="378" customFormat="1" ht="57" customHeight="1">
      <c r="A120" s="483"/>
      <c r="B120" s="300" t="s">
        <v>544</v>
      </c>
      <c r="C120" s="234" t="s">
        <v>420</v>
      </c>
      <c r="D120" s="301" t="s">
        <v>545</v>
      </c>
      <c r="E120" s="327" t="s">
        <v>420</v>
      </c>
      <c r="F120" s="300" t="s">
        <v>544</v>
      </c>
      <c r="G120" s="234" t="s">
        <v>420</v>
      </c>
      <c r="H120" s="301" t="s">
        <v>545</v>
      </c>
      <c r="I120" s="327" t="s">
        <v>420</v>
      </c>
      <c r="J120" s="302" t="s">
        <v>546</v>
      </c>
      <c r="K120" s="234" t="s">
        <v>420</v>
      </c>
      <c r="L120" s="303" t="s">
        <v>545</v>
      </c>
      <c r="M120" s="327" t="s">
        <v>420</v>
      </c>
    </row>
    <row r="121" spans="1:13" s="21" customFormat="1" ht="18" customHeight="1">
      <c r="A121" s="395" t="s">
        <v>186</v>
      </c>
      <c r="B121" s="328">
        <v>0</v>
      </c>
      <c r="C121" s="329">
        <v>0</v>
      </c>
      <c r="D121" s="330">
        <v>2</v>
      </c>
      <c r="E121" s="331">
        <v>45</v>
      </c>
      <c r="F121" s="328">
        <v>0</v>
      </c>
      <c r="G121" s="329">
        <v>0</v>
      </c>
      <c r="H121" s="330">
        <v>0</v>
      </c>
      <c r="I121" s="331">
        <v>0</v>
      </c>
      <c r="J121" s="328">
        <v>0</v>
      </c>
      <c r="K121" s="329">
        <v>0</v>
      </c>
      <c r="L121" s="330">
        <v>3</v>
      </c>
      <c r="M121" s="331">
        <v>38.35</v>
      </c>
    </row>
    <row r="122" spans="1:13" s="21" customFormat="1" ht="18" customHeight="1">
      <c r="A122" s="395" t="s">
        <v>326</v>
      </c>
      <c r="B122" s="328">
        <v>3</v>
      </c>
      <c r="C122" s="329">
        <v>80</v>
      </c>
      <c r="D122" s="330">
        <v>0</v>
      </c>
      <c r="E122" s="331">
        <v>0</v>
      </c>
      <c r="F122" s="328">
        <v>0</v>
      </c>
      <c r="G122" s="329">
        <v>0</v>
      </c>
      <c r="H122" s="330">
        <v>0</v>
      </c>
      <c r="I122" s="331">
        <v>0</v>
      </c>
      <c r="J122" s="328">
        <v>1</v>
      </c>
      <c r="K122" s="329">
        <v>35</v>
      </c>
      <c r="L122" s="330">
        <v>0</v>
      </c>
      <c r="M122" s="331">
        <v>0</v>
      </c>
    </row>
    <row r="123" spans="1:13" s="21" customFormat="1" ht="18" customHeight="1">
      <c r="A123" s="395" t="s">
        <v>324</v>
      </c>
      <c r="B123" s="328">
        <v>2</v>
      </c>
      <c r="C123" s="329">
        <v>80</v>
      </c>
      <c r="D123" s="330">
        <v>1</v>
      </c>
      <c r="E123" s="331">
        <v>32.5</v>
      </c>
      <c r="F123" s="328">
        <v>0</v>
      </c>
      <c r="G123" s="329">
        <v>0</v>
      </c>
      <c r="H123" s="330">
        <v>0</v>
      </c>
      <c r="I123" s="331">
        <v>0</v>
      </c>
      <c r="J123" s="328">
        <v>1</v>
      </c>
      <c r="K123" s="329">
        <v>40</v>
      </c>
      <c r="L123" s="330">
        <v>0</v>
      </c>
      <c r="M123" s="331">
        <v>0</v>
      </c>
    </row>
    <row r="124" spans="1:13" s="21" customFormat="1" ht="18" customHeight="1">
      <c r="A124" s="395" t="s">
        <v>379</v>
      </c>
      <c r="B124" s="328">
        <v>1</v>
      </c>
      <c r="C124" s="329">
        <v>35</v>
      </c>
      <c r="D124" s="330">
        <v>1</v>
      </c>
      <c r="E124" s="331">
        <v>71</v>
      </c>
      <c r="F124" s="328">
        <v>0</v>
      </c>
      <c r="G124" s="329">
        <v>0</v>
      </c>
      <c r="H124" s="330">
        <v>0</v>
      </c>
      <c r="I124" s="331">
        <v>0</v>
      </c>
      <c r="J124" s="328">
        <v>5</v>
      </c>
      <c r="K124" s="329">
        <v>0</v>
      </c>
      <c r="L124" s="330">
        <v>1</v>
      </c>
      <c r="M124" s="331">
        <v>191</v>
      </c>
    </row>
    <row r="125" spans="1:13" s="21" customFormat="1" ht="18" customHeight="1">
      <c r="A125" s="395" t="s">
        <v>378</v>
      </c>
      <c r="B125" s="328">
        <v>0</v>
      </c>
      <c r="C125" s="329">
        <v>0</v>
      </c>
      <c r="D125" s="330">
        <v>3</v>
      </c>
      <c r="E125" s="331">
        <v>85</v>
      </c>
      <c r="F125" s="328">
        <v>0</v>
      </c>
      <c r="G125" s="329">
        <v>0</v>
      </c>
      <c r="H125" s="330">
        <v>0</v>
      </c>
      <c r="I125" s="331">
        <v>0</v>
      </c>
      <c r="J125" s="328">
        <v>0</v>
      </c>
      <c r="K125" s="329">
        <v>0</v>
      </c>
      <c r="L125" s="330">
        <v>0</v>
      </c>
      <c r="M125" s="331">
        <v>0</v>
      </c>
    </row>
    <row r="126" spans="1:13" s="391" customFormat="1" ht="29.25" customHeight="1" thickBot="1">
      <c r="A126" s="310" t="s">
        <v>403</v>
      </c>
      <c r="B126" s="381">
        <f aca="true" t="shared" si="25" ref="B126:M126">SUM(B121:B125)</f>
        <v>6</v>
      </c>
      <c r="C126" s="387">
        <f t="shared" si="25"/>
        <v>195</v>
      </c>
      <c r="D126" s="383">
        <f t="shared" si="25"/>
        <v>7</v>
      </c>
      <c r="E126" s="386">
        <f t="shared" si="25"/>
        <v>233.5</v>
      </c>
      <c r="F126" s="381">
        <f t="shared" si="25"/>
        <v>0</v>
      </c>
      <c r="G126" s="383">
        <f t="shared" si="25"/>
        <v>0</v>
      </c>
      <c r="H126" s="383">
        <f t="shared" si="25"/>
        <v>0</v>
      </c>
      <c r="I126" s="385">
        <f t="shared" si="25"/>
        <v>0</v>
      </c>
      <c r="J126" s="381">
        <f t="shared" si="25"/>
        <v>7</v>
      </c>
      <c r="K126" s="387">
        <f t="shared" si="25"/>
        <v>75</v>
      </c>
      <c r="L126" s="383">
        <f t="shared" si="25"/>
        <v>4</v>
      </c>
      <c r="M126" s="386">
        <f t="shared" si="25"/>
        <v>229.35</v>
      </c>
    </row>
    <row r="127" spans="1:13" s="391" customFormat="1" ht="19.5" customHeight="1">
      <c r="A127" s="57"/>
      <c r="B127" s="388"/>
      <c r="C127" s="389"/>
      <c r="D127" s="388"/>
      <c r="E127" s="389"/>
      <c r="F127" s="388"/>
      <c r="G127" s="389"/>
      <c r="H127" s="388"/>
      <c r="I127" s="390"/>
      <c r="J127" s="388"/>
      <c r="K127" s="389"/>
      <c r="L127" s="388"/>
      <c r="M127" s="389"/>
    </row>
    <row r="128" spans="1:9" s="91" customFormat="1" ht="11.25">
      <c r="A128" s="55"/>
      <c r="B128" s="55"/>
      <c r="C128" s="55"/>
      <c r="D128" s="55"/>
      <c r="E128" s="55"/>
      <c r="F128" s="55"/>
      <c r="G128" s="55"/>
      <c r="H128" s="55"/>
      <c r="I128" s="55"/>
    </row>
    <row r="129" spans="1:13" ht="57" customHeight="1" thickBot="1">
      <c r="A129" s="107" t="s">
        <v>360</v>
      </c>
      <c r="B129" s="492" t="s">
        <v>484</v>
      </c>
      <c r="C129" s="493"/>
      <c r="D129" s="493"/>
      <c r="E129" s="493"/>
      <c r="F129" s="493"/>
      <c r="G129" s="493"/>
      <c r="H129" s="493"/>
      <c r="I129" s="493"/>
      <c r="J129" s="493"/>
      <c r="K129" s="493"/>
      <c r="L129" s="493"/>
      <c r="M129" s="504"/>
    </row>
    <row r="130" spans="1:13" s="309" customFormat="1" ht="57" customHeight="1">
      <c r="A130" s="482" t="s">
        <v>427</v>
      </c>
      <c r="B130" s="484" t="s">
        <v>541</v>
      </c>
      <c r="C130" s="485"/>
      <c r="D130" s="485"/>
      <c r="E130" s="486"/>
      <c r="F130" s="484" t="s">
        <v>542</v>
      </c>
      <c r="G130" s="485"/>
      <c r="H130" s="485"/>
      <c r="I130" s="486"/>
      <c r="J130" s="484" t="s">
        <v>543</v>
      </c>
      <c r="K130" s="485"/>
      <c r="L130" s="485"/>
      <c r="M130" s="486"/>
    </row>
    <row r="131" spans="1:13" s="378" customFormat="1" ht="57" customHeight="1">
      <c r="A131" s="483"/>
      <c r="B131" s="300" t="s">
        <v>544</v>
      </c>
      <c r="C131" s="234" t="s">
        <v>420</v>
      </c>
      <c r="D131" s="301" t="s">
        <v>545</v>
      </c>
      <c r="E131" s="327" t="s">
        <v>420</v>
      </c>
      <c r="F131" s="300" t="s">
        <v>544</v>
      </c>
      <c r="G131" s="234" t="s">
        <v>420</v>
      </c>
      <c r="H131" s="301" t="s">
        <v>545</v>
      </c>
      <c r="I131" s="327" t="s">
        <v>420</v>
      </c>
      <c r="J131" s="302" t="s">
        <v>546</v>
      </c>
      <c r="K131" s="234" t="s">
        <v>420</v>
      </c>
      <c r="L131" s="303" t="s">
        <v>545</v>
      </c>
      <c r="M131" s="327" t="s">
        <v>420</v>
      </c>
    </row>
    <row r="132" spans="1:13" s="21" customFormat="1" ht="18" customHeight="1">
      <c r="A132" s="395" t="s">
        <v>35</v>
      </c>
      <c r="B132" s="328">
        <v>6</v>
      </c>
      <c r="C132" s="329">
        <v>210</v>
      </c>
      <c r="D132" s="330">
        <v>3</v>
      </c>
      <c r="E132" s="331">
        <v>96</v>
      </c>
      <c r="F132" s="412">
        <v>0</v>
      </c>
      <c r="G132" s="329">
        <v>0</v>
      </c>
      <c r="H132" s="330">
        <v>0</v>
      </c>
      <c r="I132" s="331">
        <v>0</v>
      </c>
      <c r="J132" s="328">
        <v>2</v>
      </c>
      <c r="K132" s="329">
        <v>70</v>
      </c>
      <c r="L132" s="330">
        <v>1</v>
      </c>
      <c r="M132" s="331">
        <v>22</v>
      </c>
    </row>
    <row r="133" spans="1:13" s="391" customFormat="1" ht="26.25" customHeight="1" thickBot="1">
      <c r="A133" s="310" t="s">
        <v>404</v>
      </c>
      <c r="B133" s="381">
        <f aca="true" t="shared" si="26" ref="B133:M133">SUM(B132)</f>
        <v>6</v>
      </c>
      <c r="C133" s="387">
        <f t="shared" si="26"/>
        <v>210</v>
      </c>
      <c r="D133" s="383">
        <f t="shared" si="26"/>
        <v>3</v>
      </c>
      <c r="E133" s="385">
        <f t="shared" si="26"/>
        <v>96</v>
      </c>
      <c r="F133" s="418">
        <f t="shared" si="26"/>
        <v>0</v>
      </c>
      <c r="G133" s="383">
        <f t="shared" si="26"/>
        <v>0</v>
      </c>
      <c r="H133" s="383">
        <f t="shared" si="26"/>
        <v>0</v>
      </c>
      <c r="I133" s="385">
        <f t="shared" si="26"/>
        <v>0</v>
      </c>
      <c r="J133" s="381">
        <f t="shared" si="26"/>
        <v>2</v>
      </c>
      <c r="K133" s="387">
        <f t="shared" si="26"/>
        <v>70</v>
      </c>
      <c r="L133" s="383">
        <f t="shared" si="26"/>
        <v>1</v>
      </c>
      <c r="M133" s="386">
        <f t="shared" si="26"/>
        <v>22</v>
      </c>
    </row>
  </sheetData>
  <mergeCells count="58">
    <mergeCell ref="A93:A94"/>
    <mergeCell ref="B93:E93"/>
    <mergeCell ref="F93:I93"/>
    <mergeCell ref="J93:M93"/>
    <mergeCell ref="B1:M1"/>
    <mergeCell ref="B40:M40"/>
    <mergeCell ref="B48:M48"/>
    <mergeCell ref="B17:C17"/>
    <mergeCell ref="D17:E17"/>
    <mergeCell ref="F17:G17"/>
    <mergeCell ref="B4:C4"/>
    <mergeCell ref="J41:M41"/>
    <mergeCell ref="D4:E4"/>
    <mergeCell ref="F4:G4"/>
    <mergeCell ref="A4:A5"/>
    <mergeCell ref="A17:A18"/>
    <mergeCell ref="B32:M32"/>
    <mergeCell ref="H4:I4"/>
    <mergeCell ref="J4:K4"/>
    <mergeCell ref="L4:M4"/>
    <mergeCell ref="H17:H18"/>
    <mergeCell ref="F33:I33"/>
    <mergeCell ref="J33:M33"/>
    <mergeCell ref="J62:M62"/>
    <mergeCell ref="B41:E41"/>
    <mergeCell ref="J49:M49"/>
    <mergeCell ref="B61:M61"/>
    <mergeCell ref="B62:E62"/>
    <mergeCell ref="F62:I62"/>
    <mergeCell ref="B49:E49"/>
    <mergeCell ref="F49:I49"/>
    <mergeCell ref="B76:M76"/>
    <mergeCell ref="A41:A42"/>
    <mergeCell ref="B92:M92"/>
    <mergeCell ref="F41:I41"/>
    <mergeCell ref="F77:I77"/>
    <mergeCell ref="J77:M77"/>
    <mergeCell ref="B77:E77"/>
    <mergeCell ref="A77:A78"/>
    <mergeCell ref="A62:A63"/>
    <mergeCell ref="A49:A50"/>
    <mergeCell ref="A33:A34"/>
    <mergeCell ref="B33:E33"/>
    <mergeCell ref="B129:M129"/>
    <mergeCell ref="A130:A131"/>
    <mergeCell ref="B130:E130"/>
    <mergeCell ref="F130:I130"/>
    <mergeCell ref="J130:M130"/>
    <mergeCell ref="B105:M105"/>
    <mergeCell ref="A119:A120"/>
    <mergeCell ref="B119:E119"/>
    <mergeCell ref="F119:I119"/>
    <mergeCell ref="J119:M119"/>
    <mergeCell ref="B118:M118"/>
    <mergeCell ref="A106:A107"/>
    <mergeCell ref="B106:E106"/>
    <mergeCell ref="F106:I106"/>
    <mergeCell ref="J106:M106"/>
  </mergeCells>
  <printOptions horizontalCentered="1"/>
  <pageMargins left="0" right="0" top="0.3937007874015748" bottom="0.3937007874015748" header="0.5118110236220472" footer="0.5118110236220472"/>
  <pageSetup orientation="landscape" pageOrder="overThenDown" paperSize="9" scale="80" r:id="rId1"/>
  <rowBreaks count="8" manualBreakCount="8">
    <brk id="31" max="255" man="1"/>
    <brk id="39" max="255" man="1"/>
    <brk id="60" max="255" man="1"/>
    <brk id="75" max="255" man="1"/>
    <brk id="91" max="255" man="1"/>
    <brk id="104" max="255" man="1"/>
    <brk id="117" max="255" man="1"/>
    <brk id="1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3"/>
  <sheetViews>
    <sheetView workbookViewId="0" topLeftCell="A1">
      <selection activeCell="A273" sqref="A1:H273"/>
    </sheetView>
  </sheetViews>
  <sheetFormatPr defaultColWidth="9.140625" defaultRowHeight="12.75"/>
  <cols>
    <col min="1" max="1" width="26.00390625" style="144" customWidth="1"/>
    <col min="2" max="2" width="8.00390625" style="144" customWidth="1"/>
    <col min="3" max="3" width="8.28125" style="144" customWidth="1"/>
    <col min="4" max="4" width="11.7109375" style="144" customWidth="1"/>
    <col min="5" max="5" width="9.28125" style="144" bestFit="1" customWidth="1"/>
    <col min="6" max="7" width="10.00390625" style="144" bestFit="1" customWidth="1"/>
    <col min="8" max="8" width="10.421875" style="144" customWidth="1"/>
    <col min="9" max="16384" width="9.140625" style="144" customWidth="1"/>
  </cols>
  <sheetData>
    <row r="1" spans="1:8" s="2" customFormat="1" ht="60.75" customHeight="1">
      <c r="A1" s="1" t="s">
        <v>533</v>
      </c>
      <c r="B1" s="430" t="s">
        <v>499</v>
      </c>
      <c r="C1" s="450"/>
      <c r="D1" s="450"/>
      <c r="E1" s="450"/>
      <c r="F1" s="450"/>
      <c r="G1" s="450"/>
      <c r="H1" s="451"/>
    </row>
    <row r="3" spans="1:8" s="2" customFormat="1" ht="24" customHeight="1">
      <c r="A3" s="453" t="s">
        <v>410</v>
      </c>
      <c r="B3" s="452" t="s">
        <v>37</v>
      </c>
      <c r="C3" s="452"/>
      <c r="D3" s="452"/>
      <c r="E3" s="427" t="s">
        <v>38</v>
      </c>
      <c r="F3" s="427" t="s">
        <v>39</v>
      </c>
      <c r="G3" s="427" t="s">
        <v>40</v>
      </c>
      <c r="H3" s="427" t="s">
        <v>41</v>
      </c>
    </row>
    <row r="4" spans="1:8" s="2" customFormat="1" ht="33.75">
      <c r="A4" s="454"/>
      <c r="B4" s="5" t="s">
        <v>45</v>
      </c>
      <c r="C4" s="5" t="s">
        <v>47</v>
      </c>
      <c r="D4" s="5" t="s">
        <v>46</v>
      </c>
      <c r="E4" s="427"/>
      <c r="F4" s="427"/>
      <c r="G4" s="427"/>
      <c r="H4" s="427"/>
    </row>
    <row r="5" spans="1:8" s="131" customFormat="1" ht="12.75">
      <c r="A5" s="3" t="s">
        <v>27</v>
      </c>
      <c r="B5" s="128">
        <f>B62</f>
        <v>16</v>
      </c>
      <c r="C5" s="129">
        <f>C62</f>
        <v>0</v>
      </c>
      <c r="D5" s="129">
        <f>D62</f>
        <v>0</v>
      </c>
      <c r="E5" s="130">
        <f>E62</f>
        <v>16</v>
      </c>
      <c r="F5" s="141">
        <f>E5/$E$14*100</f>
        <v>4.123711340206185</v>
      </c>
      <c r="G5" s="128">
        <f>F62</f>
        <v>705</v>
      </c>
      <c r="H5" s="143">
        <f>G5/$G$14*100</f>
        <v>3.763211273620156</v>
      </c>
    </row>
    <row r="6" spans="1:8" s="131" customFormat="1" ht="12.75">
      <c r="A6" s="3" t="s">
        <v>28</v>
      </c>
      <c r="B6" s="128">
        <f>B82</f>
        <v>28</v>
      </c>
      <c r="C6" s="129">
        <f>C82</f>
        <v>1</v>
      </c>
      <c r="D6" s="129">
        <f>D82</f>
        <v>1</v>
      </c>
      <c r="E6" s="130">
        <f>E82</f>
        <v>30</v>
      </c>
      <c r="F6" s="141">
        <f aca="true" t="shared" si="0" ref="F6:F14">E6/$E$14*100</f>
        <v>7.731958762886598</v>
      </c>
      <c r="G6" s="128">
        <f>F82</f>
        <v>1482</v>
      </c>
      <c r="H6" s="143">
        <f aca="true" t="shared" si="1" ref="H6:H14">G6/$G$14*100</f>
        <v>7.910750507099391</v>
      </c>
    </row>
    <row r="7" spans="1:8" s="131" customFormat="1" ht="12.75">
      <c r="A7" s="3" t="s">
        <v>29</v>
      </c>
      <c r="B7" s="128">
        <f>B116</f>
        <v>45</v>
      </c>
      <c r="C7" s="129">
        <f>C116</f>
        <v>0</v>
      </c>
      <c r="D7" s="129">
        <f>D116</f>
        <v>1</v>
      </c>
      <c r="E7" s="130">
        <f>E116</f>
        <v>46</v>
      </c>
      <c r="F7" s="141">
        <f t="shared" si="0"/>
        <v>11.855670103092782</v>
      </c>
      <c r="G7" s="128">
        <f>F116</f>
        <v>2602</v>
      </c>
      <c r="H7" s="143">
        <f t="shared" si="1"/>
        <v>13.88918543824063</v>
      </c>
    </row>
    <row r="8" spans="1:8" s="131" customFormat="1" ht="12.75">
      <c r="A8" s="3" t="s">
        <v>30</v>
      </c>
      <c r="B8" s="128">
        <f>B153</f>
        <v>69</v>
      </c>
      <c r="C8" s="129">
        <f>C153</f>
        <v>1</v>
      </c>
      <c r="D8" s="129">
        <f>D153</f>
        <v>2</v>
      </c>
      <c r="E8" s="130">
        <f>E153</f>
        <v>72</v>
      </c>
      <c r="F8" s="141">
        <f t="shared" si="0"/>
        <v>18.556701030927837</v>
      </c>
      <c r="G8" s="128">
        <f>F153</f>
        <v>3362</v>
      </c>
      <c r="H8" s="143">
        <f t="shared" si="1"/>
        <v>17.945980570086473</v>
      </c>
    </row>
    <row r="9" spans="1:8" s="131" customFormat="1" ht="12.75">
      <c r="A9" s="3" t="s">
        <v>31</v>
      </c>
      <c r="B9" s="128">
        <f>B200</f>
        <v>122</v>
      </c>
      <c r="C9" s="129">
        <f>C200</f>
        <v>0</v>
      </c>
      <c r="D9" s="129">
        <f>D200</f>
        <v>0</v>
      </c>
      <c r="E9" s="130">
        <f>E200</f>
        <v>122</v>
      </c>
      <c r="F9" s="141">
        <f t="shared" si="0"/>
        <v>31.443298969072163</v>
      </c>
      <c r="G9" s="128">
        <f>F200</f>
        <v>5712</v>
      </c>
      <c r="H9" s="143">
        <f t="shared" si="1"/>
        <v>30.490018148820326</v>
      </c>
    </row>
    <row r="10" spans="1:8" s="131" customFormat="1" ht="12.75">
      <c r="A10" s="3" t="s">
        <v>32</v>
      </c>
      <c r="B10" s="128">
        <f>B221</f>
        <v>31</v>
      </c>
      <c r="C10" s="129">
        <f>C221</f>
        <v>0</v>
      </c>
      <c r="D10" s="129">
        <f>D221</f>
        <v>0</v>
      </c>
      <c r="E10" s="130">
        <f>E221</f>
        <v>31</v>
      </c>
      <c r="F10" s="141">
        <f t="shared" si="0"/>
        <v>7.989690721649484</v>
      </c>
      <c r="G10" s="128">
        <f>F221</f>
        <v>1404</v>
      </c>
      <c r="H10" s="143">
        <f t="shared" si="1"/>
        <v>7.4943952172520545</v>
      </c>
    </row>
    <row r="11" spans="1:8" s="131" customFormat="1" ht="12.75">
      <c r="A11" s="3" t="s">
        <v>33</v>
      </c>
      <c r="B11" s="128">
        <f>B241</f>
        <v>23</v>
      </c>
      <c r="C11" s="129">
        <f>C241</f>
        <v>1</v>
      </c>
      <c r="D11" s="129">
        <f>D241</f>
        <v>1</v>
      </c>
      <c r="E11" s="130">
        <f>E241</f>
        <v>25</v>
      </c>
      <c r="F11" s="141">
        <f t="shared" si="0"/>
        <v>6.443298969072164</v>
      </c>
      <c r="G11" s="128">
        <f>F241</f>
        <v>1207</v>
      </c>
      <c r="H11" s="143">
        <f t="shared" si="1"/>
        <v>6.442831215970962</v>
      </c>
    </row>
    <row r="12" spans="1:8" s="131" customFormat="1" ht="12.75">
      <c r="A12" s="3" t="s">
        <v>34</v>
      </c>
      <c r="B12" s="128">
        <f>B257</f>
        <v>25</v>
      </c>
      <c r="C12" s="129">
        <f>C257</f>
        <v>0</v>
      </c>
      <c r="D12" s="129">
        <f>D257</f>
        <v>0</v>
      </c>
      <c r="E12" s="130">
        <f>E257</f>
        <v>25</v>
      </c>
      <c r="F12" s="141">
        <f t="shared" si="0"/>
        <v>6.443298969072164</v>
      </c>
      <c r="G12" s="128">
        <f>F257</f>
        <v>1152</v>
      </c>
      <c r="H12" s="143">
        <f t="shared" si="1"/>
        <v>6.149247357745276</v>
      </c>
    </row>
    <row r="13" spans="1:8" s="131" customFormat="1" ht="12.75">
      <c r="A13" s="3" t="s">
        <v>35</v>
      </c>
      <c r="B13" s="128">
        <f>B271</f>
        <v>19</v>
      </c>
      <c r="C13" s="129">
        <f>C271</f>
        <v>0</v>
      </c>
      <c r="D13" s="129">
        <f>D271</f>
        <v>2</v>
      </c>
      <c r="E13" s="130">
        <f>E271</f>
        <v>21</v>
      </c>
      <c r="F13" s="141">
        <f t="shared" si="0"/>
        <v>5.412371134020619</v>
      </c>
      <c r="G13" s="128">
        <f>F271</f>
        <v>1108</v>
      </c>
      <c r="H13" s="143">
        <f t="shared" si="1"/>
        <v>5.9143802711647275</v>
      </c>
    </row>
    <row r="14" spans="1:8" s="132" customFormat="1" ht="19.5" customHeight="1">
      <c r="A14" s="4" t="s">
        <v>36</v>
      </c>
      <c r="B14" s="139">
        <f>SUM(B5:B13)</f>
        <v>378</v>
      </c>
      <c r="C14" s="139">
        <f>SUM(C5:C13)</f>
        <v>3</v>
      </c>
      <c r="D14" s="139">
        <f>SUM(D5:D13)</f>
        <v>7</v>
      </c>
      <c r="E14" s="139">
        <f>SUM(E5:E13)</f>
        <v>388</v>
      </c>
      <c r="F14" s="142">
        <f t="shared" si="0"/>
        <v>100</v>
      </c>
      <c r="G14" s="139">
        <f>SUM(G5:G13)</f>
        <v>18734</v>
      </c>
      <c r="H14" s="140">
        <f t="shared" si="1"/>
        <v>100</v>
      </c>
    </row>
    <row r="16" spans="1:5" s="2" customFormat="1" ht="11.25">
      <c r="A16" s="39" t="s">
        <v>48</v>
      </c>
      <c r="D16" s="8"/>
      <c r="E16" s="9"/>
    </row>
    <row r="17" spans="1:5" s="2" customFormat="1" ht="11.25">
      <c r="A17" s="39"/>
      <c r="D17" s="8"/>
      <c r="E17" s="9"/>
    </row>
    <row r="18" spans="1:5" s="2" customFormat="1" ht="11.25">
      <c r="A18" s="39"/>
      <c r="D18" s="8"/>
      <c r="E18" s="9"/>
    </row>
    <row r="19" spans="1:5" s="2" customFormat="1" ht="11.25">
      <c r="A19" s="39"/>
      <c r="D19" s="8"/>
      <c r="E19" s="9"/>
    </row>
    <row r="20" spans="1:5" s="2" customFormat="1" ht="11.25">
      <c r="A20" s="39"/>
      <c r="D20" s="8"/>
      <c r="E20" s="9"/>
    </row>
    <row r="21" spans="1:5" s="2" customFormat="1" ht="11.25">
      <c r="A21" s="39"/>
      <c r="B21" s="361" t="s">
        <v>27</v>
      </c>
      <c r="C21" s="21">
        <v>16</v>
      </c>
      <c r="D21" s="8"/>
      <c r="E21" s="9"/>
    </row>
    <row r="22" spans="1:5" s="2" customFormat="1" ht="11.25">
      <c r="A22" s="39"/>
      <c r="B22" s="361" t="s">
        <v>28</v>
      </c>
      <c r="C22" s="21">
        <v>30</v>
      </c>
      <c r="D22" s="8"/>
      <c r="E22" s="9"/>
    </row>
    <row r="23" spans="1:5" s="2" customFormat="1" ht="11.25">
      <c r="A23" s="39"/>
      <c r="B23" s="361" t="s">
        <v>29</v>
      </c>
      <c r="C23" s="21">
        <v>46</v>
      </c>
      <c r="D23" s="8"/>
      <c r="E23" s="9"/>
    </row>
    <row r="24" spans="1:5" s="2" customFormat="1" ht="11.25">
      <c r="A24" s="39"/>
      <c r="B24" s="361" t="s">
        <v>30</v>
      </c>
      <c r="C24" s="21">
        <v>72</v>
      </c>
      <c r="D24" s="8"/>
      <c r="E24" s="9"/>
    </row>
    <row r="25" spans="1:5" s="2" customFormat="1" ht="11.25">
      <c r="A25" s="39"/>
      <c r="B25" s="361" t="s">
        <v>31</v>
      </c>
      <c r="C25" s="21">
        <v>122</v>
      </c>
      <c r="D25" s="8"/>
      <c r="E25" s="9"/>
    </row>
    <row r="26" spans="1:5" s="2" customFormat="1" ht="11.25">
      <c r="A26" s="39"/>
      <c r="B26" s="361" t="s">
        <v>32</v>
      </c>
      <c r="C26" s="21">
        <v>31</v>
      </c>
      <c r="D26" s="8"/>
      <c r="E26" s="9"/>
    </row>
    <row r="27" spans="1:5" s="2" customFormat="1" ht="11.25">
      <c r="A27" s="39"/>
      <c r="B27" s="361" t="s">
        <v>33</v>
      </c>
      <c r="C27" s="21">
        <v>25</v>
      </c>
      <c r="D27" s="8"/>
      <c r="E27" s="9"/>
    </row>
    <row r="28" spans="1:5" s="2" customFormat="1" ht="11.25">
      <c r="A28" s="39"/>
      <c r="B28" s="361" t="s">
        <v>34</v>
      </c>
      <c r="C28" s="21">
        <v>25</v>
      </c>
      <c r="D28" s="8"/>
      <c r="E28" s="9"/>
    </row>
    <row r="29" spans="1:5" s="2" customFormat="1" ht="11.25">
      <c r="A29" s="39"/>
      <c r="B29" s="361" t="s">
        <v>35</v>
      </c>
      <c r="C29" s="21">
        <v>21</v>
      </c>
      <c r="D29" s="8"/>
      <c r="E29" s="9"/>
    </row>
    <row r="30" spans="1:5" s="2" customFormat="1" ht="11.25">
      <c r="A30" s="39"/>
      <c r="D30" s="8"/>
      <c r="E30" s="9"/>
    </row>
    <row r="31" spans="1:5" s="2" customFormat="1" ht="11.25">
      <c r="A31" s="39"/>
      <c r="D31" s="8"/>
      <c r="E31" s="9"/>
    </row>
    <row r="32" s="2" customFormat="1" ht="11.25">
      <c r="A32" s="7"/>
    </row>
    <row r="33" s="2" customFormat="1" ht="11.25">
      <c r="A33" s="7"/>
    </row>
    <row r="34" s="2" customFormat="1" ht="11.25">
      <c r="A34" s="7"/>
    </row>
    <row r="35" s="2" customFormat="1" ht="11.25">
      <c r="A35" s="7"/>
    </row>
    <row r="36" s="2" customFormat="1" ht="11.25">
      <c r="A36" s="7"/>
    </row>
    <row r="37" s="2" customFormat="1" ht="11.25">
      <c r="A37" s="7"/>
    </row>
    <row r="38" s="2" customFormat="1" ht="11.25">
      <c r="A38" s="7"/>
    </row>
    <row r="39" s="2" customFormat="1" ht="11.25">
      <c r="A39" s="7"/>
    </row>
    <row r="40" s="2" customFormat="1" ht="11.25">
      <c r="A40" s="7"/>
    </row>
    <row r="41" s="2" customFormat="1" ht="11.25">
      <c r="A41" s="7"/>
    </row>
    <row r="42" s="2" customFormat="1" ht="11.25">
      <c r="A42" s="7"/>
    </row>
    <row r="43" s="2" customFormat="1" ht="11.25">
      <c r="A43" s="7"/>
    </row>
    <row r="44" s="2" customFormat="1" ht="11.25">
      <c r="A44" s="7"/>
    </row>
    <row r="45" s="2" customFormat="1" ht="11.25">
      <c r="A45" s="7"/>
    </row>
    <row r="46" s="2" customFormat="1" ht="11.25">
      <c r="A46" s="7"/>
    </row>
    <row r="47" s="2" customFormat="1" ht="11.25">
      <c r="A47" s="7"/>
    </row>
    <row r="48" spans="1:8" s="2" customFormat="1" ht="33.75" customHeight="1">
      <c r="A48" s="440" t="s">
        <v>84</v>
      </c>
      <c r="B48" s="440"/>
      <c r="C48" s="440"/>
      <c r="D48" s="440"/>
      <c r="E48" s="440"/>
      <c r="F48" s="440"/>
      <c r="G48" s="440"/>
      <c r="H48" s="440"/>
    </row>
    <row r="49" s="2" customFormat="1" ht="11.25">
      <c r="A49" s="7"/>
    </row>
    <row r="50" spans="1:6" s="21" customFormat="1" ht="60.75" customHeight="1">
      <c r="A50" s="107" t="s">
        <v>533</v>
      </c>
      <c r="B50" s="424" t="s">
        <v>201</v>
      </c>
      <c r="C50" s="425"/>
      <c r="D50" s="425"/>
      <c r="E50" s="425"/>
      <c r="F50" s="426"/>
    </row>
    <row r="51" spans="1:6" s="2" customFormat="1" ht="24" customHeight="1">
      <c r="A51" s="428" t="s">
        <v>49</v>
      </c>
      <c r="B51" s="429" t="s">
        <v>37</v>
      </c>
      <c r="C51" s="429"/>
      <c r="D51" s="429"/>
      <c r="E51" s="431" t="s">
        <v>38</v>
      </c>
      <c r="F51" s="431" t="s">
        <v>40</v>
      </c>
    </row>
    <row r="52" spans="1:6" s="2" customFormat="1" ht="31.5">
      <c r="A52" s="428"/>
      <c r="B52" s="96" t="s">
        <v>45</v>
      </c>
      <c r="C52" s="96" t="s">
        <v>47</v>
      </c>
      <c r="D52" s="96" t="s">
        <v>46</v>
      </c>
      <c r="E52" s="427"/>
      <c r="F52" s="427"/>
    </row>
    <row r="53" spans="1:6" ht="12.75">
      <c r="A53" s="145" t="s">
        <v>428</v>
      </c>
      <c r="B53" s="146">
        <v>1</v>
      </c>
      <c r="C53" s="146">
        <v>0</v>
      </c>
      <c r="D53" s="146">
        <v>0</v>
      </c>
      <c r="E53" s="147">
        <v>1</v>
      </c>
      <c r="F53" s="146">
        <v>21</v>
      </c>
    </row>
    <row r="54" spans="1:6" ht="12.75">
      <c r="A54" s="148" t="s">
        <v>429</v>
      </c>
      <c r="B54" s="149">
        <v>1</v>
      </c>
      <c r="C54" s="149">
        <v>0</v>
      </c>
      <c r="D54" s="149">
        <v>0</v>
      </c>
      <c r="E54" s="150">
        <v>1</v>
      </c>
      <c r="F54" s="149">
        <v>32</v>
      </c>
    </row>
    <row r="55" spans="1:6" ht="12.75">
      <c r="A55" s="148" t="s">
        <v>430</v>
      </c>
      <c r="B55" s="149">
        <v>1</v>
      </c>
      <c r="C55" s="149">
        <v>0</v>
      </c>
      <c r="D55" s="149">
        <v>0</v>
      </c>
      <c r="E55" s="150">
        <v>1</v>
      </c>
      <c r="F55" s="149">
        <v>17</v>
      </c>
    </row>
    <row r="56" spans="1:6" ht="12.75">
      <c r="A56" s="148" t="s">
        <v>431</v>
      </c>
      <c r="B56" s="149">
        <v>1</v>
      </c>
      <c r="C56" s="149">
        <v>0</v>
      </c>
      <c r="D56" s="149">
        <v>0</v>
      </c>
      <c r="E56" s="150">
        <v>1</v>
      </c>
      <c r="F56" s="149">
        <v>48</v>
      </c>
    </row>
    <row r="57" spans="1:6" ht="12.75">
      <c r="A57" s="148" t="s">
        <v>432</v>
      </c>
      <c r="B57" s="149">
        <v>1</v>
      </c>
      <c r="C57" s="149">
        <v>0</v>
      </c>
      <c r="D57" s="149">
        <v>0</v>
      </c>
      <c r="E57" s="150">
        <v>1</v>
      </c>
      <c r="F57" s="149">
        <v>21</v>
      </c>
    </row>
    <row r="58" spans="1:6" ht="12.75">
      <c r="A58" s="148" t="s">
        <v>433</v>
      </c>
      <c r="B58" s="149">
        <v>1</v>
      </c>
      <c r="C58" s="149">
        <v>0</v>
      </c>
      <c r="D58" s="149">
        <v>0</v>
      </c>
      <c r="E58" s="150">
        <v>1</v>
      </c>
      <c r="F58" s="149">
        <v>32</v>
      </c>
    </row>
    <row r="59" spans="1:6" ht="12.75">
      <c r="A59" s="148" t="s">
        <v>27</v>
      </c>
      <c r="B59" s="149">
        <v>8</v>
      </c>
      <c r="C59" s="149">
        <v>0</v>
      </c>
      <c r="D59" s="149">
        <v>0</v>
      </c>
      <c r="E59" s="150">
        <v>8</v>
      </c>
      <c r="F59" s="149">
        <v>438</v>
      </c>
    </row>
    <row r="60" spans="1:6" ht="12.75">
      <c r="A60" s="148" t="s">
        <v>438</v>
      </c>
      <c r="B60" s="149">
        <v>1</v>
      </c>
      <c r="C60" s="149">
        <v>0</v>
      </c>
      <c r="D60" s="149">
        <v>0</v>
      </c>
      <c r="E60" s="150">
        <v>1</v>
      </c>
      <c r="F60" s="149">
        <v>36</v>
      </c>
    </row>
    <row r="61" spans="1:6" ht="12.75">
      <c r="A61" s="151" t="s">
        <v>440</v>
      </c>
      <c r="B61" s="152">
        <v>1</v>
      </c>
      <c r="C61" s="152">
        <v>0</v>
      </c>
      <c r="D61" s="152">
        <v>0</v>
      </c>
      <c r="E61" s="153">
        <v>1</v>
      </c>
      <c r="F61" s="152">
        <v>60</v>
      </c>
    </row>
    <row r="62" spans="1:7" s="104" customFormat="1" ht="17.25" customHeight="1">
      <c r="A62" s="102" t="s">
        <v>50</v>
      </c>
      <c r="B62" s="103">
        <f>SUM(B53:B61)</f>
        <v>16</v>
      </c>
      <c r="C62" s="103">
        <f>SUM(C53:C61)</f>
        <v>0</v>
      </c>
      <c r="D62" s="103">
        <f>SUM(D53:D61)</f>
        <v>0</v>
      </c>
      <c r="E62" s="103">
        <f>SUM(E53:E61)</f>
        <v>16</v>
      </c>
      <c r="F62" s="103">
        <f>SUM(F53:F61)</f>
        <v>705</v>
      </c>
      <c r="G62" s="21"/>
    </row>
    <row r="65" spans="1:10" s="21" customFormat="1" ht="60.75" customHeight="1">
      <c r="A65" s="107" t="s">
        <v>533</v>
      </c>
      <c r="B65" s="424" t="s">
        <v>579</v>
      </c>
      <c r="C65" s="425"/>
      <c r="D65" s="425"/>
      <c r="E65" s="425"/>
      <c r="F65" s="426"/>
      <c r="G65" s="133"/>
      <c r="H65" s="133"/>
      <c r="I65" s="133"/>
      <c r="J65" s="108"/>
    </row>
    <row r="66" spans="1:6" s="21" customFormat="1" ht="24" customHeight="1">
      <c r="A66" s="455" t="s">
        <v>49</v>
      </c>
      <c r="B66" s="456" t="s">
        <v>37</v>
      </c>
      <c r="C66" s="456"/>
      <c r="D66" s="456"/>
      <c r="E66" s="439" t="s">
        <v>38</v>
      </c>
      <c r="F66" s="439" t="s">
        <v>40</v>
      </c>
    </row>
    <row r="67" spans="1:6" s="21" customFormat="1" ht="31.5">
      <c r="A67" s="455"/>
      <c r="B67" s="96" t="s">
        <v>45</v>
      </c>
      <c r="C67" s="96" t="s">
        <v>47</v>
      </c>
      <c r="D67" s="96" t="s">
        <v>46</v>
      </c>
      <c r="E67" s="443"/>
      <c r="F67" s="443"/>
    </row>
    <row r="68" spans="1:6" ht="12.75">
      <c r="A68" s="148" t="s">
        <v>443</v>
      </c>
      <c r="B68" s="149">
        <v>1</v>
      </c>
      <c r="C68" s="149">
        <v>0</v>
      </c>
      <c r="D68" s="149">
        <v>0</v>
      </c>
      <c r="E68" s="150">
        <f aca="true" t="shared" si="2" ref="E68:E81">SUM(B68:D68)</f>
        <v>1</v>
      </c>
      <c r="F68" s="149">
        <v>63</v>
      </c>
    </row>
    <row r="69" spans="1:6" ht="12.75">
      <c r="A69" s="148" t="s">
        <v>444</v>
      </c>
      <c r="B69" s="149">
        <v>1</v>
      </c>
      <c r="C69" s="149">
        <v>0</v>
      </c>
      <c r="D69" s="149">
        <v>0</v>
      </c>
      <c r="E69" s="150">
        <f t="shared" si="2"/>
        <v>1</v>
      </c>
      <c r="F69" s="149">
        <v>28</v>
      </c>
    </row>
    <row r="70" spans="1:6" ht="12.75">
      <c r="A70" s="148" t="s">
        <v>445</v>
      </c>
      <c r="B70" s="149">
        <v>1</v>
      </c>
      <c r="C70" s="149">
        <v>0</v>
      </c>
      <c r="D70" s="149">
        <v>0</v>
      </c>
      <c r="E70" s="150">
        <f t="shared" si="2"/>
        <v>1</v>
      </c>
      <c r="F70" s="149">
        <v>80</v>
      </c>
    </row>
    <row r="71" spans="1:6" ht="12.75">
      <c r="A71" s="148" t="s">
        <v>447</v>
      </c>
      <c r="B71" s="149">
        <v>1</v>
      </c>
      <c r="C71" s="149">
        <v>0</v>
      </c>
      <c r="D71" s="149">
        <v>0</v>
      </c>
      <c r="E71" s="150">
        <f t="shared" si="2"/>
        <v>1</v>
      </c>
      <c r="F71" s="149">
        <v>69</v>
      </c>
    </row>
    <row r="72" spans="1:6" ht="12.75">
      <c r="A72" s="148" t="s">
        <v>448</v>
      </c>
      <c r="B72" s="149">
        <v>1</v>
      </c>
      <c r="C72" s="149">
        <v>0</v>
      </c>
      <c r="D72" s="149">
        <v>0</v>
      </c>
      <c r="E72" s="150">
        <f t="shared" si="2"/>
        <v>1</v>
      </c>
      <c r="F72" s="149">
        <v>60</v>
      </c>
    </row>
    <row r="73" spans="1:6" ht="12.75">
      <c r="A73" s="148" t="s">
        <v>449</v>
      </c>
      <c r="B73" s="149">
        <v>1</v>
      </c>
      <c r="C73" s="149">
        <v>0</v>
      </c>
      <c r="D73" s="149">
        <v>0</v>
      </c>
      <c r="E73" s="150">
        <f t="shared" si="2"/>
        <v>1</v>
      </c>
      <c r="F73" s="149">
        <v>27</v>
      </c>
    </row>
    <row r="74" spans="1:6" ht="12.75">
      <c r="A74" s="148" t="s">
        <v>450</v>
      </c>
      <c r="B74" s="149">
        <v>1</v>
      </c>
      <c r="C74" s="149">
        <v>0</v>
      </c>
      <c r="D74" s="149">
        <v>0</v>
      </c>
      <c r="E74" s="150">
        <f t="shared" si="2"/>
        <v>1</v>
      </c>
      <c r="F74" s="149">
        <v>47</v>
      </c>
    </row>
    <row r="75" spans="1:6" ht="12.75">
      <c r="A75" s="148" t="s">
        <v>451</v>
      </c>
      <c r="B75" s="149">
        <v>0</v>
      </c>
      <c r="C75" s="149">
        <v>0</v>
      </c>
      <c r="D75" s="149">
        <v>1</v>
      </c>
      <c r="E75" s="150">
        <f t="shared" si="2"/>
        <v>1</v>
      </c>
      <c r="F75" s="149">
        <v>20</v>
      </c>
    </row>
    <row r="76" spans="1:6" ht="12.75">
      <c r="A76" s="148" t="s">
        <v>453</v>
      </c>
      <c r="B76" s="149">
        <v>1</v>
      </c>
      <c r="C76" s="149">
        <v>1</v>
      </c>
      <c r="D76" s="149">
        <v>0</v>
      </c>
      <c r="E76" s="150">
        <f t="shared" si="2"/>
        <v>2</v>
      </c>
      <c r="F76" s="149">
        <v>78</v>
      </c>
    </row>
    <row r="77" spans="1:6" ht="12.75">
      <c r="A77" s="148" t="s">
        <v>454</v>
      </c>
      <c r="B77" s="149">
        <v>1</v>
      </c>
      <c r="C77" s="149">
        <v>0</v>
      </c>
      <c r="D77" s="149">
        <v>0</v>
      </c>
      <c r="E77" s="150">
        <f t="shared" si="2"/>
        <v>1</v>
      </c>
      <c r="F77" s="149">
        <v>36</v>
      </c>
    </row>
    <row r="78" spans="1:6" ht="12.75">
      <c r="A78" s="148" t="s">
        <v>28</v>
      </c>
      <c r="B78" s="149">
        <v>15</v>
      </c>
      <c r="C78" s="149">
        <v>0</v>
      </c>
      <c r="D78" s="149">
        <v>0</v>
      </c>
      <c r="E78" s="150">
        <f t="shared" si="2"/>
        <v>15</v>
      </c>
      <c r="F78" s="149">
        <v>792</v>
      </c>
    </row>
    <row r="79" spans="1:6" ht="12.75">
      <c r="A79" s="148" t="s">
        <v>455</v>
      </c>
      <c r="B79" s="149">
        <v>2</v>
      </c>
      <c r="C79" s="149">
        <v>0</v>
      </c>
      <c r="D79" s="149">
        <v>0</v>
      </c>
      <c r="E79" s="150">
        <f t="shared" si="2"/>
        <v>2</v>
      </c>
      <c r="F79" s="149">
        <v>83</v>
      </c>
    </row>
    <row r="80" spans="1:6" ht="12.75">
      <c r="A80" s="148" t="s">
        <v>457</v>
      </c>
      <c r="B80" s="149">
        <v>1</v>
      </c>
      <c r="C80" s="149">
        <v>0</v>
      </c>
      <c r="D80" s="149">
        <v>0</v>
      </c>
      <c r="E80" s="150">
        <f t="shared" si="2"/>
        <v>1</v>
      </c>
      <c r="F80" s="149">
        <v>63</v>
      </c>
    </row>
    <row r="81" spans="1:6" ht="12.75">
      <c r="A81" s="148" t="s">
        <v>459</v>
      </c>
      <c r="B81" s="149">
        <v>1</v>
      </c>
      <c r="C81" s="149">
        <v>0</v>
      </c>
      <c r="D81" s="149">
        <v>0</v>
      </c>
      <c r="E81" s="150">
        <f t="shared" si="2"/>
        <v>1</v>
      </c>
      <c r="F81" s="149">
        <v>36</v>
      </c>
    </row>
    <row r="82" spans="1:7" s="104" customFormat="1" ht="17.25" customHeight="1">
      <c r="A82" s="102" t="s">
        <v>51</v>
      </c>
      <c r="B82" s="103">
        <f>SUM(B68:B81)</f>
        <v>28</v>
      </c>
      <c r="C82" s="103">
        <f>SUM(C68:C81)</f>
        <v>1</v>
      </c>
      <c r="D82" s="103">
        <f>SUM(D68:D81)</f>
        <v>1</v>
      </c>
      <c r="E82" s="103">
        <f>SUM(E68:E81)</f>
        <v>30</v>
      </c>
      <c r="F82" s="103">
        <f>SUM(F68:F81)</f>
        <v>1482</v>
      </c>
      <c r="G82" s="21"/>
    </row>
    <row r="84" spans="1:2" s="122" customFormat="1" ht="12.75">
      <c r="A84" s="156" t="s">
        <v>85</v>
      </c>
      <c r="B84" s="154"/>
    </row>
    <row r="85" spans="1:2" s="122" customFormat="1" ht="16.5" customHeight="1">
      <c r="A85" s="156" t="s">
        <v>86</v>
      </c>
      <c r="B85" s="154"/>
    </row>
    <row r="87" spans="1:7" s="21" customFormat="1" ht="60.75" customHeight="1">
      <c r="A87" s="107" t="s">
        <v>533</v>
      </c>
      <c r="B87" s="424" t="s">
        <v>7</v>
      </c>
      <c r="C87" s="425"/>
      <c r="D87" s="425"/>
      <c r="E87" s="425"/>
      <c r="F87" s="426"/>
      <c r="G87" s="108"/>
    </row>
    <row r="88" spans="1:6" s="21" customFormat="1" ht="24" customHeight="1">
      <c r="A88" s="455" t="s">
        <v>49</v>
      </c>
      <c r="B88" s="456" t="s">
        <v>37</v>
      </c>
      <c r="C88" s="456"/>
      <c r="D88" s="456"/>
      <c r="E88" s="439" t="s">
        <v>38</v>
      </c>
      <c r="F88" s="439" t="s">
        <v>40</v>
      </c>
    </row>
    <row r="89" spans="1:6" s="21" customFormat="1" ht="31.5">
      <c r="A89" s="455"/>
      <c r="B89" s="96" t="s">
        <v>45</v>
      </c>
      <c r="C89" s="96" t="s">
        <v>47</v>
      </c>
      <c r="D89" s="96" t="s">
        <v>46</v>
      </c>
      <c r="E89" s="443"/>
      <c r="F89" s="443"/>
    </row>
    <row r="90" spans="1:6" ht="12.75">
      <c r="A90" s="148" t="s">
        <v>460</v>
      </c>
      <c r="B90" s="149">
        <v>1</v>
      </c>
      <c r="C90" s="149">
        <v>0</v>
      </c>
      <c r="D90" s="149">
        <v>0</v>
      </c>
      <c r="E90" s="150">
        <f aca="true" t="shared" si="3" ref="E90:E115">SUM(B90:D90)</f>
        <v>1</v>
      </c>
      <c r="F90" s="149">
        <v>72</v>
      </c>
    </row>
    <row r="91" spans="1:6" ht="12.75">
      <c r="A91" s="148" t="s">
        <v>461</v>
      </c>
      <c r="B91" s="149">
        <v>1</v>
      </c>
      <c r="C91" s="149">
        <v>0</v>
      </c>
      <c r="D91" s="149">
        <v>0</v>
      </c>
      <c r="E91" s="150">
        <f t="shared" si="3"/>
        <v>1</v>
      </c>
      <c r="F91" s="149">
        <v>36</v>
      </c>
    </row>
    <row r="92" spans="1:6" ht="12.75">
      <c r="A92" s="148" t="s">
        <v>463</v>
      </c>
      <c r="B92" s="149">
        <v>1</v>
      </c>
      <c r="C92" s="149">
        <v>0</v>
      </c>
      <c r="D92" s="149">
        <v>0</v>
      </c>
      <c r="E92" s="150">
        <f t="shared" si="3"/>
        <v>1</v>
      </c>
      <c r="F92" s="149">
        <v>61</v>
      </c>
    </row>
    <row r="93" spans="1:6" ht="12.75">
      <c r="A93" s="148" t="s">
        <v>464</v>
      </c>
      <c r="B93" s="149">
        <v>1</v>
      </c>
      <c r="C93" s="149">
        <v>0</v>
      </c>
      <c r="D93" s="149">
        <v>0</v>
      </c>
      <c r="E93" s="150">
        <f t="shared" si="3"/>
        <v>1</v>
      </c>
      <c r="F93" s="149">
        <v>56</v>
      </c>
    </row>
    <row r="94" spans="1:6" ht="12.75">
      <c r="A94" s="148" t="s">
        <v>465</v>
      </c>
      <c r="B94" s="149">
        <v>1</v>
      </c>
      <c r="C94" s="149">
        <v>0</v>
      </c>
      <c r="D94" s="149">
        <v>0</v>
      </c>
      <c r="E94" s="150">
        <f t="shared" si="3"/>
        <v>1</v>
      </c>
      <c r="F94" s="149">
        <v>52</v>
      </c>
    </row>
    <row r="95" spans="1:6" ht="12.75">
      <c r="A95" s="148" t="s">
        <v>122</v>
      </c>
      <c r="B95" s="149">
        <v>1</v>
      </c>
      <c r="C95" s="149">
        <v>0</v>
      </c>
      <c r="D95" s="149">
        <v>0</v>
      </c>
      <c r="E95" s="150">
        <f t="shared" si="3"/>
        <v>1</v>
      </c>
      <c r="F95" s="149">
        <v>34</v>
      </c>
    </row>
    <row r="96" spans="1:6" ht="12.75">
      <c r="A96" s="148" t="s">
        <v>124</v>
      </c>
      <c r="B96" s="149">
        <v>2</v>
      </c>
      <c r="C96" s="149">
        <v>0</v>
      </c>
      <c r="D96" s="149">
        <v>0</v>
      </c>
      <c r="E96" s="150">
        <f t="shared" si="3"/>
        <v>2</v>
      </c>
      <c r="F96" s="149">
        <v>128</v>
      </c>
    </row>
    <row r="97" spans="1:6" ht="12.75">
      <c r="A97" s="148" t="s">
        <v>125</v>
      </c>
      <c r="B97" s="149">
        <v>1</v>
      </c>
      <c r="C97" s="149">
        <v>0</v>
      </c>
      <c r="D97" s="149">
        <v>0</v>
      </c>
      <c r="E97" s="150">
        <f t="shared" si="3"/>
        <v>1</v>
      </c>
      <c r="F97" s="149">
        <v>79</v>
      </c>
    </row>
    <row r="98" spans="1:6" ht="12.75">
      <c r="A98" s="148" t="s">
        <v>126</v>
      </c>
      <c r="B98" s="149">
        <v>1</v>
      </c>
      <c r="C98" s="149">
        <v>0</v>
      </c>
      <c r="D98" s="149">
        <v>0</v>
      </c>
      <c r="E98" s="150">
        <f t="shared" si="3"/>
        <v>1</v>
      </c>
      <c r="F98" s="149">
        <v>24</v>
      </c>
    </row>
    <row r="99" spans="1:6" ht="12.75">
      <c r="A99" s="148" t="s">
        <v>127</v>
      </c>
      <c r="B99" s="149">
        <v>1</v>
      </c>
      <c r="C99" s="149">
        <v>0</v>
      </c>
      <c r="D99" s="149">
        <v>0</v>
      </c>
      <c r="E99" s="150">
        <f t="shared" si="3"/>
        <v>1</v>
      </c>
      <c r="F99" s="149">
        <v>42</v>
      </c>
    </row>
    <row r="100" spans="1:6" ht="12.75">
      <c r="A100" s="148" t="s">
        <v>128</v>
      </c>
      <c r="B100" s="149">
        <v>1</v>
      </c>
      <c r="C100" s="149">
        <v>0</v>
      </c>
      <c r="D100" s="149">
        <v>0</v>
      </c>
      <c r="E100" s="150">
        <f t="shared" si="3"/>
        <v>1</v>
      </c>
      <c r="F100" s="149">
        <v>78</v>
      </c>
    </row>
    <row r="101" spans="1:6" ht="12.75">
      <c r="A101" s="148" t="s">
        <v>129</v>
      </c>
      <c r="B101" s="149">
        <v>3</v>
      </c>
      <c r="C101" s="149">
        <v>0</v>
      </c>
      <c r="D101" s="149">
        <v>0</v>
      </c>
      <c r="E101" s="150">
        <f t="shared" si="3"/>
        <v>3</v>
      </c>
      <c r="F101" s="149">
        <v>163</v>
      </c>
    </row>
    <row r="102" spans="1:6" ht="12.75">
      <c r="A102" s="148" t="s">
        <v>130</v>
      </c>
      <c r="B102" s="149">
        <v>1</v>
      </c>
      <c r="C102" s="149">
        <v>0</v>
      </c>
      <c r="D102" s="149">
        <v>0</v>
      </c>
      <c r="E102" s="150">
        <f t="shared" si="3"/>
        <v>1</v>
      </c>
      <c r="F102" s="149">
        <v>32</v>
      </c>
    </row>
    <row r="103" spans="1:6" ht="12.75">
      <c r="A103" s="148" t="s">
        <v>132</v>
      </c>
      <c r="B103" s="149">
        <v>1</v>
      </c>
      <c r="C103" s="149">
        <v>0</v>
      </c>
      <c r="D103" s="149">
        <v>0</v>
      </c>
      <c r="E103" s="150">
        <f t="shared" si="3"/>
        <v>1</v>
      </c>
      <c r="F103" s="149">
        <v>44</v>
      </c>
    </row>
    <row r="104" spans="1:6" ht="12.75">
      <c r="A104" s="148" t="s">
        <v>133</v>
      </c>
      <c r="B104" s="149">
        <v>2</v>
      </c>
      <c r="C104" s="149">
        <v>0</v>
      </c>
      <c r="D104" s="149">
        <v>0</v>
      </c>
      <c r="E104" s="150">
        <f t="shared" si="3"/>
        <v>2</v>
      </c>
      <c r="F104" s="149">
        <v>88</v>
      </c>
    </row>
    <row r="105" spans="1:6" ht="12.75">
      <c r="A105" s="148" t="s">
        <v>134</v>
      </c>
      <c r="B105" s="149">
        <v>1</v>
      </c>
      <c r="C105" s="149">
        <v>0</v>
      </c>
      <c r="D105" s="149">
        <v>0</v>
      </c>
      <c r="E105" s="150">
        <f t="shared" si="3"/>
        <v>1</v>
      </c>
      <c r="F105" s="149">
        <v>50</v>
      </c>
    </row>
    <row r="106" spans="1:6" ht="12.75">
      <c r="A106" s="148" t="s">
        <v>135</v>
      </c>
      <c r="B106" s="149">
        <v>1</v>
      </c>
      <c r="C106" s="149">
        <v>0</v>
      </c>
      <c r="D106" s="149">
        <v>0</v>
      </c>
      <c r="E106" s="150">
        <f t="shared" si="3"/>
        <v>1</v>
      </c>
      <c r="F106" s="149">
        <v>63</v>
      </c>
    </row>
    <row r="107" spans="1:6" ht="12.75">
      <c r="A107" s="148" t="s">
        <v>136</v>
      </c>
      <c r="B107" s="149">
        <v>2</v>
      </c>
      <c r="C107" s="149">
        <v>0</v>
      </c>
      <c r="D107" s="149">
        <v>0</v>
      </c>
      <c r="E107" s="150">
        <f t="shared" si="3"/>
        <v>2</v>
      </c>
      <c r="F107" s="149">
        <v>94</v>
      </c>
    </row>
    <row r="108" spans="1:6" ht="12.75">
      <c r="A108" s="148" t="s">
        <v>137</v>
      </c>
      <c r="B108" s="149">
        <v>1</v>
      </c>
      <c r="C108" s="149">
        <v>0</v>
      </c>
      <c r="D108" s="149">
        <v>0</v>
      </c>
      <c r="E108" s="150">
        <f t="shared" si="3"/>
        <v>1</v>
      </c>
      <c r="F108" s="149">
        <v>60</v>
      </c>
    </row>
    <row r="109" spans="1:6" ht="12.75">
      <c r="A109" s="148" t="s">
        <v>138</v>
      </c>
      <c r="B109" s="149">
        <v>1</v>
      </c>
      <c r="C109" s="149">
        <v>0</v>
      </c>
      <c r="D109" s="149">
        <v>0</v>
      </c>
      <c r="E109" s="150">
        <f t="shared" si="3"/>
        <v>1</v>
      </c>
      <c r="F109" s="149">
        <v>56</v>
      </c>
    </row>
    <row r="110" spans="1:6" ht="12.75">
      <c r="A110" s="148" t="s">
        <v>139</v>
      </c>
      <c r="B110" s="149">
        <v>13</v>
      </c>
      <c r="C110" s="149">
        <v>0</v>
      </c>
      <c r="D110" s="149">
        <v>1</v>
      </c>
      <c r="E110" s="150">
        <f t="shared" si="3"/>
        <v>14</v>
      </c>
      <c r="F110" s="149">
        <v>851</v>
      </c>
    </row>
    <row r="111" spans="1:6" ht="12.75">
      <c r="A111" s="148" t="s">
        <v>140</v>
      </c>
      <c r="B111" s="149">
        <v>1</v>
      </c>
      <c r="C111" s="149">
        <v>0</v>
      </c>
      <c r="D111" s="149">
        <v>0</v>
      </c>
      <c r="E111" s="150">
        <f t="shared" si="3"/>
        <v>1</v>
      </c>
      <c r="F111" s="149">
        <v>51</v>
      </c>
    </row>
    <row r="112" spans="1:6" ht="12.75">
      <c r="A112" s="148" t="s">
        <v>143</v>
      </c>
      <c r="B112" s="149">
        <v>1</v>
      </c>
      <c r="C112" s="149">
        <v>0</v>
      </c>
      <c r="D112" s="149">
        <v>0</v>
      </c>
      <c r="E112" s="150">
        <f t="shared" si="3"/>
        <v>1</v>
      </c>
      <c r="F112" s="149">
        <v>79</v>
      </c>
    </row>
    <row r="113" spans="1:6" ht="12.75">
      <c r="A113" s="148" t="s">
        <v>144</v>
      </c>
      <c r="B113" s="149">
        <v>2</v>
      </c>
      <c r="C113" s="149">
        <v>0</v>
      </c>
      <c r="D113" s="149">
        <v>0</v>
      </c>
      <c r="E113" s="150">
        <f t="shared" si="3"/>
        <v>2</v>
      </c>
      <c r="F113" s="149">
        <v>102</v>
      </c>
    </row>
    <row r="114" spans="1:6" ht="12.75">
      <c r="A114" s="148" t="s">
        <v>145</v>
      </c>
      <c r="B114" s="149">
        <v>1</v>
      </c>
      <c r="C114" s="149">
        <v>0</v>
      </c>
      <c r="D114" s="149">
        <v>0</v>
      </c>
      <c r="E114" s="150">
        <f t="shared" si="3"/>
        <v>1</v>
      </c>
      <c r="F114" s="149">
        <v>69</v>
      </c>
    </row>
    <row r="115" spans="1:6" ht="12.75">
      <c r="A115" s="148" t="s">
        <v>146</v>
      </c>
      <c r="B115" s="149">
        <v>2</v>
      </c>
      <c r="C115" s="149">
        <v>0</v>
      </c>
      <c r="D115" s="149">
        <v>0</v>
      </c>
      <c r="E115" s="150">
        <f t="shared" si="3"/>
        <v>2</v>
      </c>
      <c r="F115" s="149">
        <v>138</v>
      </c>
    </row>
    <row r="116" spans="1:7" s="104" customFormat="1" ht="17.25" customHeight="1">
      <c r="A116" s="102" t="s">
        <v>467</v>
      </c>
      <c r="B116" s="103">
        <f>SUM(B90:B115)</f>
        <v>45</v>
      </c>
      <c r="C116" s="103">
        <f>SUM(C90:C115)</f>
        <v>0</v>
      </c>
      <c r="D116" s="103">
        <f>SUM(D90:D115)</f>
        <v>1</v>
      </c>
      <c r="E116" s="103">
        <f>SUM(E90:E115)</f>
        <v>46</v>
      </c>
      <c r="F116" s="103">
        <f>SUM(F90:F115)</f>
        <v>2602</v>
      </c>
      <c r="G116" s="21"/>
    </row>
    <row r="118" ht="12.75">
      <c r="A118" s="157" t="s">
        <v>9</v>
      </c>
    </row>
    <row r="119" s="155" customFormat="1" ht="10.5">
      <c r="A119" s="157" t="s">
        <v>8</v>
      </c>
    </row>
    <row r="121" spans="1:6" s="21" customFormat="1" ht="60.75" customHeight="1">
      <c r="A121" s="107" t="s">
        <v>533</v>
      </c>
      <c r="B121" s="424" t="s">
        <v>18</v>
      </c>
      <c r="C121" s="425"/>
      <c r="D121" s="425"/>
      <c r="E121" s="425"/>
      <c r="F121" s="426"/>
    </row>
    <row r="122" spans="1:6" s="21" customFormat="1" ht="24" customHeight="1">
      <c r="A122" s="455" t="s">
        <v>49</v>
      </c>
      <c r="B122" s="456" t="s">
        <v>37</v>
      </c>
      <c r="C122" s="456"/>
      <c r="D122" s="456"/>
      <c r="E122" s="439" t="s">
        <v>38</v>
      </c>
      <c r="F122" s="439" t="s">
        <v>40</v>
      </c>
    </row>
    <row r="123" spans="1:6" s="21" customFormat="1" ht="31.5">
      <c r="A123" s="455"/>
      <c r="B123" s="96" t="s">
        <v>45</v>
      </c>
      <c r="C123" s="96" t="s">
        <v>47</v>
      </c>
      <c r="D123" s="96" t="s">
        <v>46</v>
      </c>
      <c r="E123" s="443"/>
      <c r="F123" s="443"/>
    </row>
    <row r="124" spans="1:6" ht="12.75">
      <c r="A124" s="148" t="s">
        <v>150</v>
      </c>
      <c r="B124" s="149">
        <v>1</v>
      </c>
      <c r="C124" s="149">
        <v>0</v>
      </c>
      <c r="D124" s="149">
        <v>0</v>
      </c>
      <c r="E124" s="150">
        <f aca="true" t="shared" si="4" ref="E124:E152">SUM(B124:D124)</f>
        <v>1</v>
      </c>
      <c r="F124" s="149">
        <v>56</v>
      </c>
    </row>
    <row r="125" spans="1:6" ht="12.75">
      <c r="A125" s="148" t="s">
        <v>151</v>
      </c>
      <c r="B125" s="149">
        <v>1</v>
      </c>
      <c r="C125" s="149">
        <v>1</v>
      </c>
      <c r="D125" s="149">
        <v>0</v>
      </c>
      <c r="E125" s="150">
        <f t="shared" si="4"/>
        <v>2</v>
      </c>
      <c r="F125" s="149">
        <v>78</v>
      </c>
    </row>
    <row r="126" spans="1:6" ht="12.75">
      <c r="A126" s="148" t="s">
        <v>152</v>
      </c>
      <c r="B126" s="149">
        <v>7</v>
      </c>
      <c r="C126" s="149">
        <v>0</v>
      </c>
      <c r="D126" s="149">
        <v>0</v>
      </c>
      <c r="E126" s="150">
        <f t="shared" si="4"/>
        <v>7</v>
      </c>
      <c r="F126" s="149">
        <v>369</v>
      </c>
    </row>
    <row r="127" spans="1:6" ht="12.75">
      <c r="A127" s="148" t="s">
        <v>153</v>
      </c>
      <c r="B127" s="149">
        <v>4</v>
      </c>
      <c r="C127" s="149">
        <v>0</v>
      </c>
      <c r="D127" s="149">
        <v>0</v>
      </c>
      <c r="E127" s="150">
        <f t="shared" si="4"/>
        <v>4</v>
      </c>
      <c r="F127" s="149">
        <v>191</v>
      </c>
    </row>
    <row r="128" spans="1:6" ht="12.75">
      <c r="A128" s="148" t="s">
        <v>154</v>
      </c>
      <c r="B128" s="149">
        <v>3</v>
      </c>
      <c r="C128" s="149">
        <v>0</v>
      </c>
      <c r="D128" s="149">
        <v>0</v>
      </c>
      <c r="E128" s="150">
        <f t="shared" si="4"/>
        <v>3</v>
      </c>
      <c r="F128" s="149">
        <v>94</v>
      </c>
    </row>
    <row r="129" spans="1:6" ht="12.75">
      <c r="A129" s="148" t="s">
        <v>155</v>
      </c>
      <c r="B129" s="149">
        <v>1</v>
      </c>
      <c r="C129" s="149">
        <v>0</v>
      </c>
      <c r="D129" s="149">
        <v>0</v>
      </c>
      <c r="E129" s="150">
        <f t="shared" si="4"/>
        <v>1</v>
      </c>
      <c r="F129" s="149">
        <v>69</v>
      </c>
    </row>
    <row r="130" spans="1:6" ht="12.75">
      <c r="A130" s="148" t="s">
        <v>156</v>
      </c>
      <c r="B130" s="149">
        <v>1</v>
      </c>
      <c r="C130" s="149">
        <v>0</v>
      </c>
      <c r="D130" s="149">
        <v>0</v>
      </c>
      <c r="E130" s="150">
        <f t="shared" si="4"/>
        <v>1</v>
      </c>
      <c r="F130" s="149">
        <v>55</v>
      </c>
    </row>
    <row r="131" spans="1:6" ht="12.75">
      <c r="A131" s="148" t="s">
        <v>157</v>
      </c>
      <c r="B131" s="149">
        <v>1</v>
      </c>
      <c r="C131" s="149">
        <v>0</v>
      </c>
      <c r="D131" s="149">
        <v>0</v>
      </c>
      <c r="E131" s="150">
        <f t="shared" si="4"/>
        <v>1</v>
      </c>
      <c r="F131" s="149">
        <v>45</v>
      </c>
    </row>
    <row r="132" spans="1:6" ht="12.75">
      <c r="A132" s="148" t="s">
        <v>158</v>
      </c>
      <c r="B132" s="149">
        <v>2</v>
      </c>
      <c r="C132" s="149">
        <v>0</v>
      </c>
      <c r="D132" s="149">
        <v>0</v>
      </c>
      <c r="E132" s="150">
        <f t="shared" si="4"/>
        <v>2</v>
      </c>
      <c r="F132" s="149">
        <v>76</v>
      </c>
    </row>
    <row r="133" spans="1:6" ht="12.75">
      <c r="A133" s="148" t="s">
        <v>159</v>
      </c>
      <c r="B133" s="149">
        <v>2</v>
      </c>
      <c r="C133" s="149">
        <v>0</v>
      </c>
      <c r="D133" s="149">
        <v>0</v>
      </c>
      <c r="E133" s="150">
        <f t="shared" si="4"/>
        <v>2</v>
      </c>
      <c r="F133" s="149">
        <v>108</v>
      </c>
    </row>
    <row r="134" spans="1:6" ht="12.75">
      <c r="A134" s="148" t="s">
        <v>160</v>
      </c>
      <c r="B134" s="149">
        <v>2</v>
      </c>
      <c r="C134" s="149">
        <v>0</v>
      </c>
      <c r="D134" s="149">
        <v>0</v>
      </c>
      <c r="E134" s="150">
        <f t="shared" si="4"/>
        <v>2</v>
      </c>
      <c r="F134" s="149">
        <v>134</v>
      </c>
    </row>
    <row r="135" spans="1:6" ht="12.75">
      <c r="A135" s="148" t="s">
        <v>161</v>
      </c>
      <c r="B135" s="149">
        <v>0</v>
      </c>
      <c r="C135" s="149">
        <v>0</v>
      </c>
      <c r="D135" s="149">
        <v>1</v>
      </c>
      <c r="E135" s="150">
        <f t="shared" si="4"/>
        <v>1</v>
      </c>
      <c r="F135" s="149">
        <v>8</v>
      </c>
    </row>
    <row r="136" spans="1:6" ht="12.75">
      <c r="A136" s="148" t="s">
        <v>163</v>
      </c>
      <c r="B136" s="149">
        <v>2</v>
      </c>
      <c r="C136" s="149">
        <v>0</v>
      </c>
      <c r="D136" s="149">
        <v>0</v>
      </c>
      <c r="E136" s="150">
        <f t="shared" si="4"/>
        <v>2</v>
      </c>
      <c r="F136" s="149">
        <v>95</v>
      </c>
    </row>
    <row r="137" spans="1:6" ht="12.75">
      <c r="A137" s="148" t="s">
        <v>165</v>
      </c>
      <c r="B137" s="149">
        <v>1</v>
      </c>
      <c r="C137" s="149">
        <v>0</v>
      </c>
      <c r="D137" s="149">
        <v>0</v>
      </c>
      <c r="E137" s="150">
        <f t="shared" si="4"/>
        <v>1</v>
      </c>
      <c r="F137" s="149">
        <v>50</v>
      </c>
    </row>
    <row r="138" spans="1:6" ht="12.75">
      <c r="A138" s="148" t="s">
        <v>166</v>
      </c>
      <c r="B138" s="149">
        <v>1</v>
      </c>
      <c r="C138" s="149">
        <v>0</v>
      </c>
      <c r="D138" s="149">
        <v>0</v>
      </c>
      <c r="E138" s="150">
        <f t="shared" si="4"/>
        <v>1</v>
      </c>
      <c r="F138" s="149">
        <v>72</v>
      </c>
    </row>
    <row r="139" spans="1:6" ht="12.75">
      <c r="A139" s="148" t="s">
        <v>30</v>
      </c>
      <c r="B139" s="149">
        <v>20</v>
      </c>
      <c r="C139" s="149">
        <v>0</v>
      </c>
      <c r="D139" s="149">
        <v>0</v>
      </c>
      <c r="E139" s="150">
        <f t="shared" si="4"/>
        <v>20</v>
      </c>
      <c r="F139" s="149">
        <v>981</v>
      </c>
    </row>
    <row r="140" spans="1:6" ht="12.75">
      <c r="A140" s="148" t="s">
        <v>167</v>
      </c>
      <c r="B140" s="149">
        <v>1</v>
      </c>
      <c r="C140" s="149">
        <v>0</v>
      </c>
      <c r="D140" s="149">
        <v>0</v>
      </c>
      <c r="E140" s="150">
        <f t="shared" si="4"/>
        <v>1</v>
      </c>
      <c r="F140" s="149">
        <v>56</v>
      </c>
    </row>
    <row r="141" spans="1:6" ht="12.75">
      <c r="A141" s="148" t="s">
        <v>168</v>
      </c>
      <c r="B141" s="149">
        <v>2</v>
      </c>
      <c r="C141" s="149">
        <v>0</v>
      </c>
      <c r="D141" s="149">
        <v>0</v>
      </c>
      <c r="E141" s="150">
        <f t="shared" si="4"/>
        <v>2</v>
      </c>
      <c r="F141" s="149">
        <v>56</v>
      </c>
    </row>
    <row r="142" spans="1:6" ht="12.75">
      <c r="A142" s="148" t="s">
        <v>169</v>
      </c>
      <c r="B142" s="149">
        <v>1</v>
      </c>
      <c r="C142" s="149">
        <v>0</v>
      </c>
      <c r="D142" s="149">
        <v>0</v>
      </c>
      <c r="E142" s="150">
        <f t="shared" si="4"/>
        <v>1</v>
      </c>
      <c r="F142" s="149">
        <v>48</v>
      </c>
    </row>
    <row r="143" spans="1:6" ht="12.75">
      <c r="A143" s="148" t="s">
        <v>170</v>
      </c>
      <c r="B143" s="149">
        <v>1</v>
      </c>
      <c r="C143" s="149">
        <v>0</v>
      </c>
      <c r="D143" s="149">
        <v>0</v>
      </c>
      <c r="E143" s="150">
        <f t="shared" si="4"/>
        <v>1</v>
      </c>
      <c r="F143" s="149">
        <v>42</v>
      </c>
    </row>
    <row r="144" spans="1:6" ht="12.75">
      <c r="A144" s="148" t="s">
        <v>171</v>
      </c>
      <c r="B144" s="149">
        <v>1</v>
      </c>
      <c r="C144" s="149">
        <v>0</v>
      </c>
      <c r="D144" s="149">
        <v>0</v>
      </c>
      <c r="E144" s="150">
        <f t="shared" si="4"/>
        <v>1</v>
      </c>
      <c r="F144" s="149">
        <v>56</v>
      </c>
    </row>
    <row r="145" spans="1:6" ht="12.75">
      <c r="A145" s="148" t="s">
        <v>172</v>
      </c>
      <c r="B145" s="149">
        <v>1</v>
      </c>
      <c r="C145" s="149">
        <v>0</v>
      </c>
      <c r="D145" s="149">
        <v>0</v>
      </c>
      <c r="E145" s="150">
        <f t="shared" si="4"/>
        <v>1</v>
      </c>
      <c r="F145" s="149">
        <v>35</v>
      </c>
    </row>
    <row r="146" spans="1:6" ht="12.75">
      <c r="A146" s="148" t="s">
        <v>173</v>
      </c>
      <c r="B146" s="149">
        <v>0</v>
      </c>
      <c r="C146" s="149">
        <v>0</v>
      </c>
      <c r="D146" s="149">
        <v>1</v>
      </c>
      <c r="E146" s="150">
        <f t="shared" si="4"/>
        <v>1</v>
      </c>
      <c r="F146" s="149">
        <v>15</v>
      </c>
    </row>
    <row r="147" spans="1:6" ht="12.75">
      <c r="A147" s="148" t="s">
        <v>174</v>
      </c>
      <c r="B147" s="149">
        <v>1</v>
      </c>
      <c r="C147" s="149">
        <v>0</v>
      </c>
      <c r="D147" s="149">
        <v>0</v>
      </c>
      <c r="E147" s="150">
        <f t="shared" si="4"/>
        <v>1</v>
      </c>
      <c r="F147" s="149">
        <v>28</v>
      </c>
    </row>
    <row r="148" spans="1:6" ht="12.75">
      <c r="A148" s="148" t="s">
        <v>175</v>
      </c>
      <c r="B148" s="149">
        <v>4</v>
      </c>
      <c r="C148" s="149">
        <v>0</v>
      </c>
      <c r="D148" s="149">
        <v>0</v>
      </c>
      <c r="E148" s="150">
        <f t="shared" si="4"/>
        <v>4</v>
      </c>
      <c r="F148" s="149">
        <v>183</v>
      </c>
    </row>
    <row r="149" spans="1:6" ht="12.75">
      <c r="A149" s="148" t="s">
        <v>176</v>
      </c>
      <c r="B149" s="149">
        <v>2</v>
      </c>
      <c r="C149" s="149">
        <v>0</v>
      </c>
      <c r="D149" s="149">
        <v>0</v>
      </c>
      <c r="E149" s="150">
        <f t="shared" si="4"/>
        <v>2</v>
      </c>
      <c r="F149" s="149">
        <v>49</v>
      </c>
    </row>
    <row r="150" spans="1:6" ht="12.75">
      <c r="A150" s="148" t="s">
        <v>177</v>
      </c>
      <c r="B150" s="149">
        <v>2</v>
      </c>
      <c r="C150" s="149">
        <v>0</v>
      </c>
      <c r="D150" s="149">
        <v>0</v>
      </c>
      <c r="E150" s="150">
        <f t="shared" si="4"/>
        <v>2</v>
      </c>
      <c r="F150" s="149">
        <v>87</v>
      </c>
    </row>
    <row r="151" spans="1:6" ht="12.75">
      <c r="A151" s="148" t="s">
        <v>178</v>
      </c>
      <c r="B151" s="149">
        <v>1</v>
      </c>
      <c r="C151" s="149">
        <v>0</v>
      </c>
      <c r="D151" s="149">
        <v>0</v>
      </c>
      <c r="E151" s="150">
        <f t="shared" si="4"/>
        <v>1</v>
      </c>
      <c r="F151" s="149">
        <v>42</v>
      </c>
    </row>
    <row r="152" spans="1:6" ht="12.75">
      <c r="A152" s="148" t="s">
        <v>179</v>
      </c>
      <c r="B152" s="149">
        <v>3</v>
      </c>
      <c r="C152" s="149">
        <v>0</v>
      </c>
      <c r="D152" s="149">
        <v>0</v>
      </c>
      <c r="E152" s="150">
        <f t="shared" si="4"/>
        <v>3</v>
      </c>
      <c r="F152" s="149">
        <v>184</v>
      </c>
    </row>
    <row r="153" spans="1:7" s="104" customFormat="1" ht="17.25" customHeight="1">
      <c r="A153" s="102" t="s">
        <v>468</v>
      </c>
      <c r="B153" s="103">
        <f>SUM(B124:B152)</f>
        <v>69</v>
      </c>
      <c r="C153" s="103">
        <f>SUM(C124:C152)</f>
        <v>1</v>
      </c>
      <c r="D153" s="103">
        <f>SUM(D124:D152)</f>
        <v>2</v>
      </c>
      <c r="E153" s="103">
        <f>SUM(E124:E152)</f>
        <v>72</v>
      </c>
      <c r="F153" s="103">
        <f>SUM(F124:F152)</f>
        <v>3362</v>
      </c>
      <c r="G153" s="21"/>
    </row>
    <row r="156" spans="1:6" s="21" customFormat="1" ht="60.75" customHeight="1">
      <c r="A156" s="107" t="s">
        <v>533</v>
      </c>
      <c r="B156" s="424" t="s">
        <v>295</v>
      </c>
      <c r="C156" s="425"/>
      <c r="D156" s="425"/>
      <c r="E156" s="425"/>
      <c r="F156" s="426"/>
    </row>
    <row r="157" spans="1:6" s="21" customFormat="1" ht="24" customHeight="1">
      <c r="A157" s="455" t="s">
        <v>49</v>
      </c>
      <c r="B157" s="456" t="s">
        <v>37</v>
      </c>
      <c r="C157" s="456"/>
      <c r="D157" s="456"/>
      <c r="E157" s="439" t="s">
        <v>38</v>
      </c>
      <c r="F157" s="439" t="s">
        <v>40</v>
      </c>
    </row>
    <row r="158" spans="1:6" s="21" customFormat="1" ht="31.5">
      <c r="A158" s="455"/>
      <c r="B158" s="96" t="s">
        <v>45</v>
      </c>
      <c r="C158" s="96" t="s">
        <v>47</v>
      </c>
      <c r="D158" s="96" t="s">
        <v>46</v>
      </c>
      <c r="E158" s="443"/>
      <c r="F158" s="443"/>
    </row>
    <row r="159" spans="1:6" ht="12.75">
      <c r="A159" s="148" t="s">
        <v>288</v>
      </c>
      <c r="B159" s="149">
        <v>1</v>
      </c>
      <c r="C159" s="149">
        <v>0</v>
      </c>
      <c r="D159" s="149">
        <v>0</v>
      </c>
      <c r="E159" s="150">
        <f>SUM(B159:D159)</f>
        <v>1</v>
      </c>
      <c r="F159" s="149">
        <v>60</v>
      </c>
    </row>
    <row r="160" spans="1:6" ht="12.75">
      <c r="A160" s="148" t="s">
        <v>287</v>
      </c>
      <c r="B160" s="149">
        <v>1</v>
      </c>
      <c r="C160" s="149">
        <v>0</v>
      </c>
      <c r="D160" s="149">
        <v>0</v>
      </c>
      <c r="E160" s="150">
        <f aca="true" t="shared" si="5" ref="E160:E199">SUM(B160:D160)</f>
        <v>1</v>
      </c>
      <c r="F160" s="149">
        <v>74</v>
      </c>
    </row>
    <row r="161" spans="1:6" ht="12.75">
      <c r="A161" s="148" t="s">
        <v>286</v>
      </c>
      <c r="B161" s="149">
        <v>2</v>
      </c>
      <c r="C161" s="149">
        <v>0</v>
      </c>
      <c r="D161" s="149">
        <v>0</v>
      </c>
      <c r="E161" s="150">
        <f t="shared" si="5"/>
        <v>2</v>
      </c>
      <c r="F161" s="149">
        <v>42</v>
      </c>
    </row>
    <row r="162" spans="1:6" ht="12.75">
      <c r="A162" s="148" t="s">
        <v>285</v>
      </c>
      <c r="B162" s="149">
        <v>1</v>
      </c>
      <c r="C162" s="149">
        <v>0</v>
      </c>
      <c r="D162" s="149">
        <v>0</v>
      </c>
      <c r="E162" s="150">
        <f t="shared" si="5"/>
        <v>1</v>
      </c>
      <c r="F162" s="149">
        <v>36</v>
      </c>
    </row>
    <row r="163" spans="1:6" ht="12.75">
      <c r="A163" s="148" t="s">
        <v>284</v>
      </c>
      <c r="B163" s="149">
        <v>1</v>
      </c>
      <c r="C163" s="149">
        <v>0</v>
      </c>
      <c r="D163" s="149">
        <v>0</v>
      </c>
      <c r="E163" s="150">
        <f t="shared" si="5"/>
        <v>1</v>
      </c>
      <c r="F163" s="149">
        <v>38</v>
      </c>
    </row>
    <row r="164" spans="1:6" ht="12.75">
      <c r="A164" s="148" t="s">
        <v>31</v>
      </c>
      <c r="B164" s="149">
        <v>53</v>
      </c>
      <c r="C164" s="149">
        <v>0</v>
      </c>
      <c r="D164" s="149">
        <v>0</v>
      </c>
      <c r="E164" s="150">
        <f t="shared" si="5"/>
        <v>53</v>
      </c>
      <c r="F164" s="149">
        <v>2522</v>
      </c>
    </row>
    <row r="165" spans="1:6" ht="12.75">
      <c r="A165" s="148" t="s">
        <v>283</v>
      </c>
      <c r="B165" s="149">
        <v>1</v>
      </c>
      <c r="C165" s="149">
        <v>0</v>
      </c>
      <c r="D165" s="149">
        <v>0</v>
      </c>
      <c r="E165" s="150">
        <f t="shared" si="5"/>
        <v>1</v>
      </c>
      <c r="F165" s="149">
        <v>40</v>
      </c>
    </row>
    <row r="166" spans="1:6" ht="12.75">
      <c r="A166" s="148" t="s">
        <v>282</v>
      </c>
      <c r="B166" s="149">
        <v>1</v>
      </c>
      <c r="C166" s="149">
        <v>0</v>
      </c>
      <c r="D166" s="149">
        <v>0</v>
      </c>
      <c r="E166" s="150">
        <f t="shared" si="5"/>
        <v>1</v>
      </c>
      <c r="F166" s="149">
        <v>58</v>
      </c>
    </row>
    <row r="167" spans="1:6" ht="12.75">
      <c r="A167" s="148" t="s">
        <v>281</v>
      </c>
      <c r="B167" s="149">
        <v>1</v>
      </c>
      <c r="C167" s="149">
        <v>0</v>
      </c>
      <c r="D167" s="149">
        <v>0</v>
      </c>
      <c r="E167" s="150">
        <f t="shared" si="5"/>
        <v>1</v>
      </c>
      <c r="F167" s="149">
        <v>60</v>
      </c>
    </row>
    <row r="168" spans="1:6" ht="12.75">
      <c r="A168" s="148" t="s">
        <v>280</v>
      </c>
      <c r="B168" s="149">
        <v>6</v>
      </c>
      <c r="C168" s="149">
        <v>0</v>
      </c>
      <c r="D168" s="149">
        <v>0</v>
      </c>
      <c r="E168" s="150">
        <f t="shared" si="5"/>
        <v>6</v>
      </c>
      <c r="F168" s="149">
        <v>283</v>
      </c>
    </row>
    <row r="169" spans="1:6" ht="12.75">
      <c r="A169" s="148" t="s">
        <v>279</v>
      </c>
      <c r="B169" s="149">
        <v>2</v>
      </c>
      <c r="C169" s="149">
        <v>0</v>
      </c>
      <c r="D169" s="149">
        <v>0</v>
      </c>
      <c r="E169" s="150">
        <f t="shared" si="5"/>
        <v>2</v>
      </c>
      <c r="F169" s="149">
        <v>118</v>
      </c>
    </row>
    <row r="170" spans="1:6" ht="12.75">
      <c r="A170" s="148" t="s">
        <v>278</v>
      </c>
      <c r="B170" s="149">
        <v>3</v>
      </c>
      <c r="C170" s="149">
        <v>0</v>
      </c>
      <c r="D170" s="149">
        <v>0</v>
      </c>
      <c r="E170" s="150">
        <f t="shared" si="5"/>
        <v>3</v>
      </c>
      <c r="F170" s="149">
        <v>104</v>
      </c>
    </row>
    <row r="171" spans="1:6" ht="12.75">
      <c r="A171" s="148" t="s">
        <v>277</v>
      </c>
      <c r="B171" s="149">
        <v>1</v>
      </c>
      <c r="C171" s="149">
        <v>0</v>
      </c>
      <c r="D171" s="149">
        <v>0</v>
      </c>
      <c r="E171" s="150">
        <f t="shared" si="5"/>
        <v>1</v>
      </c>
      <c r="F171" s="149">
        <v>43</v>
      </c>
    </row>
    <row r="172" spans="1:6" ht="12.75">
      <c r="A172" s="148" t="s">
        <v>180</v>
      </c>
      <c r="B172" s="149">
        <v>2</v>
      </c>
      <c r="C172" s="149">
        <v>0</v>
      </c>
      <c r="D172" s="149">
        <v>0</v>
      </c>
      <c r="E172" s="150">
        <f t="shared" si="5"/>
        <v>2</v>
      </c>
      <c r="F172" s="149">
        <v>88</v>
      </c>
    </row>
    <row r="173" spans="1:6" ht="12.75">
      <c r="A173" s="148" t="s">
        <v>276</v>
      </c>
      <c r="B173" s="149">
        <v>1</v>
      </c>
      <c r="C173" s="149">
        <v>0</v>
      </c>
      <c r="D173" s="149">
        <v>0</v>
      </c>
      <c r="E173" s="150">
        <f t="shared" si="5"/>
        <v>1</v>
      </c>
      <c r="F173" s="149">
        <v>54</v>
      </c>
    </row>
    <row r="174" spans="1:6" ht="12.75">
      <c r="A174" s="148" t="s">
        <v>275</v>
      </c>
      <c r="B174" s="149">
        <v>1</v>
      </c>
      <c r="C174" s="149">
        <v>0</v>
      </c>
      <c r="D174" s="149">
        <v>0</v>
      </c>
      <c r="E174" s="150">
        <f t="shared" si="5"/>
        <v>1</v>
      </c>
      <c r="F174" s="149">
        <v>55</v>
      </c>
    </row>
    <row r="175" spans="1:6" ht="12.75">
      <c r="A175" s="148" t="s">
        <v>274</v>
      </c>
      <c r="B175" s="149">
        <v>1</v>
      </c>
      <c r="C175" s="149">
        <v>0</v>
      </c>
      <c r="D175" s="149">
        <v>0</v>
      </c>
      <c r="E175" s="150">
        <f t="shared" si="5"/>
        <v>1</v>
      </c>
      <c r="F175" s="149">
        <v>70</v>
      </c>
    </row>
    <row r="176" spans="1:6" ht="12.75">
      <c r="A176" s="148" t="s">
        <v>273</v>
      </c>
      <c r="B176" s="149">
        <v>1</v>
      </c>
      <c r="C176" s="149">
        <v>0</v>
      </c>
      <c r="D176" s="149">
        <v>0</v>
      </c>
      <c r="E176" s="150">
        <f t="shared" si="5"/>
        <v>1</v>
      </c>
      <c r="F176" s="149">
        <v>28</v>
      </c>
    </row>
    <row r="177" spans="1:6" ht="12.75">
      <c r="A177" s="148" t="s">
        <v>272</v>
      </c>
      <c r="B177" s="149">
        <v>1</v>
      </c>
      <c r="C177" s="149">
        <v>0</v>
      </c>
      <c r="D177" s="149">
        <v>0</v>
      </c>
      <c r="E177" s="150">
        <f t="shared" si="5"/>
        <v>1</v>
      </c>
      <c r="F177" s="149">
        <v>53</v>
      </c>
    </row>
    <row r="178" spans="1:6" ht="12.75">
      <c r="A178" s="148" t="s">
        <v>271</v>
      </c>
      <c r="B178" s="149">
        <v>1</v>
      </c>
      <c r="C178" s="149">
        <v>0</v>
      </c>
      <c r="D178" s="149">
        <v>0</v>
      </c>
      <c r="E178" s="150">
        <f t="shared" si="5"/>
        <v>1</v>
      </c>
      <c r="F178" s="149">
        <v>16</v>
      </c>
    </row>
    <row r="179" spans="1:6" ht="12.75">
      <c r="A179" s="148" t="s">
        <v>181</v>
      </c>
      <c r="B179" s="149">
        <v>6</v>
      </c>
      <c r="C179" s="149">
        <v>0</v>
      </c>
      <c r="D179" s="149">
        <v>0</v>
      </c>
      <c r="E179" s="150">
        <f t="shared" si="5"/>
        <v>6</v>
      </c>
      <c r="F179" s="149">
        <v>386</v>
      </c>
    </row>
    <row r="180" spans="1:6" ht="12.75">
      <c r="A180" s="148" t="s">
        <v>270</v>
      </c>
      <c r="B180" s="149">
        <v>2</v>
      </c>
      <c r="C180" s="149">
        <v>0</v>
      </c>
      <c r="D180" s="149">
        <v>0</v>
      </c>
      <c r="E180" s="150">
        <f t="shared" si="5"/>
        <v>2</v>
      </c>
      <c r="F180" s="149">
        <v>48</v>
      </c>
    </row>
    <row r="181" spans="1:6" ht="12.75">
      <c r="A181" s="148" t="s">
        <v>269</v>
      </c>
      <c r="B181" s="149">
        <v>2</v>
      </c>
      <c r="C181" s="149">
        <v>0</v>
      </c>
      <c r="D181" s="149">
        <v>0</v>
      </c>
      <c r="E181" s="150">
        <f t="shared" si="5"/>
        <v>2</v>
      </c>
      <c r="F181" s="149">
        <v>63</v>
      </c>
    </row>
    <row r="182" spans="1:6" ht="12.75">
      <c r="A182" s="148" t="s">
        <v>268</v>
      </c>
      <c r="B182" s="149">
        <v>1</v>
      </c>
      <c r="C182" s="149">
        <v>0</v>
      </c>
      <c r="D182" s="149">
        <v>0</v>
      </c>
      <c r="E182" s="150">
        <f t="shared" si="5"/>
        <v>1</v>
      </c>
      <c r="F182" s="149">
        <v>46</v>
      </c>
    </row>
    <row r="183" spans="1:6" ht="12.75">
      <c r="A183" s="148" t="s">
        <v>267</v>
      </c>
      <c r="B183" s="149">
        <v>2</v>
      </c>
      <c r="C183" s="149">
        <v>0</v>
      </c>
      <c r="D183" s="149">
        <v>0</v>
      </c>
      <c r="E183" s="150">
        <f t="shared" si="5"/>
        <v>2</v>
      </c>
      <c r="F183" s="149">
        <v>82</v>
      </c>
    </row>
    <row r="184" spans="1:6" ht="12.75">
      <c r="A184" s="148" t="s">
        <v>266</v>
      </c>
      <c r="B184" s="149">
        <v>1</v>
      </c>
      <c r="C184" s="149">
        <v>0</v>
      </c>
      <c r="D184" s="149">
        <v>0</v>
      </c>
      <c r="E184" s="150">
        <f t="shared" si="5"/>
        <v>1</v>
      </c>
      <c r="F184" s="149">
        <v>21</v>
      </c>
    </row>
    <row r="185" spans="1:6" ht="12.75">
      <c r="A185" s="148" t="s">
        <v>265</v>
      </c>
      <c r="B185" s="149">
        <v>1</v>
      </c>
      <c r="C185" s="149">
        <v>0</v>
      </c>
      <c r="D185" s="149">
        <v>0</v>
      </c>
      <c r="E185" s="150">
        <f t="shared" si="5"/>
        <v>1</v>
      </c>
      <c r="F185" s="149">
        <v>42</v>
      </c>
    </row>
    <row r="186" spans="1:6" ht="12.75">
      <c r="A186" s="148" t="s">
        <v>264</v>
      </c>
      <c r="B186" s="149">
        <v>1</v>
      </c>
      <c r="C186" s="149">
        <v>0</v>
      </c>
      <c r="D186" s="149">
        <v>0</v>
      </c>
      <c r="E186" s="150">
        <f t="shared" si="5"/>
        <v>1</v>
      </c>
      <c r="F186" s="149">
        <v>34</v>
      </c>
    </row>
    <row r="187" spans="1:6" ht="12.75">
      <c r="A187" s="148" t="s">
        <v>263</v>
      </c>
      <c r="B187" s="149">
        <v>2</v>
      </c>
      <c r="C187" s="149">
        <v>0</v>
      </c>
      <c r="D187" s="149">
        <v>0</v>
      </c>
      <c r="E187" s="150">
        <f t="shared" si="5"/>
        <v>2</v>
      </c>
      <c r="F187" s="149">
        <v>84</v>
      </c>
    </row>
    <row r="188" spans="1:6" ht="12.75">
      <c r="A188" s="148" t="s">
        <v>262</v>
      </c>
      <c r="B188" s="149">
        <v>1</v>
      </c>
      <c r="C188" s="149">
        <v>0</v>
      </c>
      <c r="D188" s="149">
        <v>0</v>
      </c>
      <c r="E188" s="150">
        <f t="shared" si="5"/>
        <v>1</v>
      </c>
      <c r="F188" s="149">
        <v>48</v>
      </c>
    </row>
    <row r="189" spans="1:6" ht="12.75">
      <c r="A189" s="148" t="s">
        <v>261</v>
      </c>
      <c r="B189" s="149">
        <v>1</v>
      </c>
      <c r="C189" s="149">
        <v>0</v>
      </c>
      <c r="D189" s="149">
        <v>0</v>
      </c>
      <c r="E189" s="150">
        <f t="shared" si="5"/>
        <v>1</v>
      </c>
      <c r="F189" s="149">
        <v>49</v>
      </c>
    </row>
    <row r="190" spans="1:6" ht="12.75">
      <c r="A190" s="148" t="s">
        <v>260</v>
      </c>
      <c r="B190" s="149">
        <v>1</v>
      </c>
      <c r="C190" s="149">
        <v>0</v>
      </c>
      <c r="D190" s="149">
        <v>0</v>
      </c>
      <c r="E190" s="150">
        <f t="shared" si="5"/>
        <v>1</v>
      </c>
      <c r="F190" s="149">
        <v>32</v>
      </c>
    </row>
    <row r="191" spans="1:6" ht="12.75">
      <c r="A191" s="148" t="s">
        <v>259</v>
      </c>
      <c r="B191" s="149">
        <v>1</v>
      </c>
      <c r="C191" s="149">
        <v>0</v>
      </c>
      <c r="D191" s="149">
        <v>0</v>
      </c>
      <c r="E191" s="150">
        <f t="shared" si="5"/>
        <v>1</v>
      </c>
      <c r="F191" s="149">
        <v>58</v>
      </c>
    </row>
    <row r="192" spans="1:6" ht="12.75">
      <c r="A192" s="148" t="s">
        <v>258</v>
      </c>
      <c r="B192" s="149">
        <v>1</v>
      </c>
      <c r="C192" s="149">
        <v>0</v>
      </c>
      <c r="D192" s="149">
        <v>0</v>
      </c>
      <c r="E192" s="150">
        <f t="shared" si="5"/>
        <v>1</v>
      </c>
      <c r="F192" s="149">
        <v>42</v>
      </c>
    </row>
    <row r="193" spans="1:6" ht="12.75">
      <c r="A193" s="148" t="s">
        <v>257</v>
      </c>
      <c r="B193" s="149">
        <v>3</v>
      </c>
      <c r="C193" s="149">
        <v>0</v>
      </c>
      <c r="D193" s="149">
        <v>0</v>
      </c>
      <c r="E193" s="150">
        <f t="shared" si="5"/>
        <v>3</v>
      </c>
      <c r="F193" s="149">
        <v>189</v>
      </c>
    </row>
    <row r="194" spans="1:6" ht="12.75">
      <c r="A194" s="148" t="s">
        <v>256</v>
      </c>
      <c r="B194" s="149">
        <v>4</v>
      </c>
      <c r="C194" s="149">
        <v>0</v>
      </c>
      <c r="D194" s="149">
        <v>0</v>
      </c>
      <c r="E194" s="150">
        <f t="shared" si="5"/>
        <v>4</v>
      </c>
      <c r="F194" s="149">
        <v>210</v>
      </c>
    </row>
    <row r="195" spans="1:6" ht="12.75">
      <c r="A195" s="148" t="s">
        <v>255</v>
      </c>
      <c r="B195" s="149">
        <v>2</v>
      </c>
      <c r="C195" s="149">
        <v>0</v>
      </c>
      <c r="D195" s="149">
        <v>0</v>
      </c>
      <c r="E195" s="150">
        <f t="shared" si="5"/>
        <v>2</v>
      </c>
      <c r="F195" s="149">
        <v>116</v>
      </c>
    </row>
    <row r="196" spans="1:6" ht="12.75">
      <c r="A196" s="148" t="s">
        <v>554</v>
      </c>
      <c r="B196" s="149">
        <v>1</v>
      </c>
      <c r="C196" s="149">
        <v>0</v>
      </c>
      <c r="D196" s="149">
        <v>0</v>
      </c>
      <c r="E196" s="150">
        <f t="shared" si="5"/>
        <v>1</v>
      </c>
      <c r="F196" s="149">
        <v>68</v>
      </c>
    </row>
    <row r="197" spans="1:6" ht="12.75">
      <c r="A197" s="148" t="s">
        <v>254</v>
      </c>
      <c r="B197" s="149">
        <v>2</v>
      </c>
      <c r="C197" s="149">
        <v>0</v>
      </c>
      <c r="D197" s="149">
        <v>0</v>
      </c>
      <c r="E197" s="150">
        <f t="shared" si="5"/>
        <v>2</v>
      </c>
      <c r="F197" s="149">
        <v>68</v>
      </c>
    </row>
    <row r="198" spans="1:6" ht="12.75">
      <c r="A198" s="148" t="s">
        <v>253</v>
      </c>
      <c r="B198" s="149">
        <v>1</v>
      </c>
      <c r="C198" s="149">
        <v>0</v>
      </c>
      <c r="D198" s="149">
        <v>0</v>
      </c>
      <c r="E198" s="150">
        <f t="shared" si="5"/>
        <v>1</v>
      </c>
      <c r="F198" s="149">
        <v>36</v>
      </c>
    </row>
    <row r="199" spans="1:6" ht="12.75">
      <c r="A199" s="148" t="s">
        <v>540</v>
      </c>
      <c r="B199" s="149">
        <v>4</v>
      </c>
      <c r="C199" s="149">
        <v>0</v>
      </c>
      <c r="D199" s="149">
        <v>0</v>
      </c>
      <c r="E199" s="150">
        <f t="shared" si="5"/>
        <v>4</v>
      </c>
      <c r="F199" s="149">
        <v>148</v>
      </c>
    </row>
    <row r="200" spans="1:7" s="104" customFormat="1" ht="17.25" customHeight="1">
      <c r="A200" s="102" t="s">
        <v>469</v>
      </c>
      <c r="B200" s="103">
        <f>SUM(B159:B199)</f>
        <v>122</v>
      </c>
      <c r="C200" s="103">
        <f>SUM(C159:C199)</f>
        <v>0</v>
      </c>
      <c r="D200" s="103">
        <f>SUM(D159:D199)</f>
        <v>0</v>
      </c>
      <c r="E200" s="103">
        <f>SUM(E159:E199)</f>
        <v>122</v>
      </c>
      <c r="F200" s="103">
        <f>SUM(F159:F199)</f>
        <v>5712</v>
      </c>
      <c r="G200" s="21"/>
    </row>
    <row r="203" spans="1:6" s="21" customFormat="1" ht="60.75" customHeight="1">
      <c r="A203" s="107" t="s">
        <v>533</v>
      </c>
      <c r="B203" s="424" t="s">
        <v>340</v>
      </c>
      <c r="C203" s="425"/>
      <c r="D203" s="425"/>
      <c r="E203" s="425"/>
      <c r="F203" s="426"/>
    </row>
    <row r="204" spans="1:6" s="21" customFormat="1" ht="24" customHeight="1">
      <c r="A204" s="455" t="s">
        <v>49</v>
      </c>
      <c r="B204" s="456" t="s">
        <v>37</v>
      </c>
      <c r="C204" s="456"/>
      <c r="D204" s="456"/>
      <c r="E204" s="439" t="s">
        <v>38</v>
      </c>
      <c r="F204" s="439" t="s">
        <v>40</v>
      </c>
    </row>
    <row r="205" spans="1:6" s="21" customFormat="1" ht="31.5">
      <c r="A205" s="455"/>
      <c r="B205" s="96" t="s">
        <v>45</v>
      </c>
      <c r="C205" s="96" t="s">
        <v>47</v>
      </c>
      <c r="D205" s="96" t="s">
        <v>46</v>
      </c>
      <c r="E205" s="443"/>
      <c r="F205" s="443"/>
    </row>
    <row r="206" spans="1:6" ht="12.75">
      <c r="A206" s="148" t="s">
        <v>341</v>
      </c>
      <c r="B206" s="149">
        <v>1</v>
      </c>
      <c r="C206" s="149">
        <v>0</v>
      </c>
      <c r="D206" s="149">
        <v>0</v>
      </c>
      <c r="E206" s="150">
        <v>1</v>
      </c>
      <c r="F206" s="149">
        <v>36</v>
      </c>
    </row>
    <row r="207" spans="1:6" ht="12.75">
      <c r="A207" s="148" t="s">
        <v>342</v>
      </c>
      <c r="B207" s="149">
        <v>1</v>
      </c>
      <c r="C207" s="149">
        <v>0</v>
      </c>
      <c r="D207" s="149">
        <v>0</v>
      </c>
      <c r="E207" s="150">
        <v>1</v>
      </c>
      <c r="F207" s="149">
        <v>33</v>
      </c>
    </row>
    <row r="208" spans="1:6" ht="12.75">
      <c r="A208" s="148" t="s">
        <v>343</v>
      </c>
      <c r="B208" s="149">
        <v>1</v>
      </c>
      <c r="C208" s="149">
        <v>0</v>
      </c>
      <c r="D208" s="149">
        <v>0</v>
      </c>
      <c r="E208" s="150">
        <v>1</v>
      </c>
      <c r="F208" s="149">
        <v>48</v>
      </c>
    </row>
    <row r="209" spans="1:6" ht="12.75">
      <c r="A209" s="148" t="s">
        <v>344</v>
      </c>
      <c r="B209" s="149">
        <v>3</v>
      </c>
      <c r="C209" s="149">
        <v>0</v>
      </c>
      <c r="D209" s="149">
        <v>0</v>
      </c>
      <c r="E209" s="150">
        <v>3</v>
      </c>
      <c r="F209" s="149">
        <v>162</v>
      </c>
    </row>
    <row r="210" spans="1:6" ht="12.75">
      <c r="A210" s="148" t="s">
        <v>345</v>
      </c>
      <c r="B210" s="149">
        <v>1</v>
      </c>
      <c r="C210" s="149">
        <v>0</v>
      </c>
      <c r="D210" s="149">
        <v>0</v>
      </c>
      <c r="E210" s="150">
        <v>1</v>
      </c>
      <c r="F210" s="149">
        <v>36</v>
      </c>
    </row>
    <row r="211" spans="1:6" ht="12.75">
      <c r="A211" s="148" t="s">
        <v>346</v>
      </c>
      <c r="B211" s="149">
        <v>2</v>
      </c>
      <c r="C211" s="149">
        <v>0</v>
      </c>
      <c r="D211" s="149">
        <v>0</v>
      </c>
      <c r="E211" s="150">
        <v>2</v>
      </c>
      <c r="F211" s="149">
        <v>75</v>
      </c>
    </row>
    <row r="212" spans="1:6" ht="12.75">
      <c r="A212" s="148" t="s">
        <v>32</v>
      </c>
      <c r="B212" s="149">
        <v>14</v>
      </c>
      <c r="C212" s="149">
        <v>0</v>
      </c>
      <c r="D212" s="149">
        <v>0</v>
      </c>
      <c r="E212" s="150">
        <v>14</v>
      </c>
      <c r="F212" s="149">
        <v>735</v>
      </c>
    </row>
    <row r="213" spans="1:6" ht="12.75">
      <c r="A213" s="148" t="s">
        <v>347</v>
      </c>
      <c r="B213" s="149">
        <v>1</v>
      </c>
      <c r="C213" s="149">
        <v>0</v>
      </c>
      <c r="D213" s="149">
        <v>0</v>
      </c>
      <c r="E213" s="150">
        <v>1</v>
      </c>
      <c r="F213" s="149">
        <v>15</v>
      </c>
    </row>
    <row r="214" spans="1:6" ht="12.75">
      <c r="A214" s="148" t="s">
        <v>348</v>
      </c>
      <c r="B214" s="149">
        <v>1</v>
      </c>
      <c r="C214" s="149">
        <v>0</v>
      </c>
      <c r="D214" s="149">
        <v>0</v>
      </c>
      <c r="E214" s="150">
        <v>1</v>
      </c>
      <c r="F214" s="149">
        <v>35</v>
      </c>
    </row>
    <row r="215" spans="1:6" ht="12.75">
      <c r="A215" s="148" t="s">
        <v>349</v>
      </c>
      <c r="B215" s="149">
        <v>1</v>
      </c>
      <c r="C215" s="149">
        <v>0</v>
      </c>
      <c r="D215" s="149">
        <v>0</v>
      </c>
      <c r="E215" s="150">
        <v>1</v>
      </c>
      <c r="F215" s="149">
        <v>40</v>
      </c>
    </row>
    <row r="216" spans="1:6" ht="12.75">
      <c r="A216" s="148" t="s">
        <v>350</v>
      </c>
      <c r="B216" s="149">
        <v>1</v>
      </c>
      <c r="C216" s="149">
        <v>0</v>
      </c>
      <c r="D216" s="149">
        <v>0</v>
      </c>
      <c r="E216" s="150">
        <v>1</v>
      </c>
      <c r="F216" s="149">
        <v>35</v>
      </c>
    </row>
    <row r="217" spans="1:6" ht="12.75">
      <c r="A217" s="148" t="s">
        <v>351</v>
      </c>
      <c r="B217" s="149">
        <v>1</v>
      </c>
      <c r="C217" s="149">
        <v>0</v>
      </c>
      <c r="D217" s="149">
        <v>0</v>
      </c>
      <c r="E217" s="150">
        <v>1</v>
      </c>
      <c r="F217" s="149">
        <v>30</v>
      </c>
    </row>
    <row r="218" spans="1:6" ht="12.75">
      <c r="A218" s="148" t="s">
        <v>333</v>
      </c>
      <c r="B218" s="149">
        <v>1</v>
      </c>
      <c r="C218" s="149">
        <v>0</v>
      </c>
      <c r="D218" s="149">
        <v>0</v>
      </c>
      <c r="E218" s="150">
        <v>1</v>
      </c>
      <c r="F218" s="149">
        <v>52</v>
      </c>
    </row>
    <row r="219" spans="1:6" ht="12.75">
      <c r="A219" s="148" t="s">
        <v>334</v>
      </c>
      <c r="B219" s="149">
        <v>1</v>
      </c>
      <c r="C219" s="149">
        <v>0</v>
      </c>
      <c r="D219" s="149">
        <v>0</v>
      </c>
      <c r="E219" s="150">
        <v>1</v>
      </c>
      <c r="F219" s="149">
        <v>36</v>
      </c>
    </row>
    <row r="220" spans="1:6" ht="12.75">
      <c r="A220" s="148" t="s">
        <v>335</v>
      </c>
      <c r="B220" s="149">
        <v>1</v>
      </c>
      <c r="C220" s="149">
        <v>0</v>
      </c>
      <c r="D220" s="149">
        <v>0</v>
      </c>
      <c r="E220" s="150">
        <v>1</v>
      </c>
      <c r="F220" s="149">
        <v>36</v>
      </c>
    </row>
    <row r="221" spans="1:7" s="104" customFormat="1" ht="17.25" customHeight="1">
      <c r="A221" s="102" t="s">
        <v>470</v>
      </c>
      <c r="B221" s="103">
        <f>SUM(B206:B220)</f>
        <v>31</v>
      </c>
      <c r="C221" s="103">
        <f>SUM(C206:C220)</f>
        <v>0</v>
      </c>
      <c r="D221" s="103">
        <f>SUM(D206:D220)</f>
        <v>0</v>
      </c>
      <c r="E221" s="103">
        <f>SUM(E206:E220)</f>
        <v>31</v>
      </c>
      <c r="F221" s="103">
        <f>SUM(F206:F220)</f>
        <v>1404</v>
      </c>
      <c r="G221" s="21"/>
    </row>
    <row r="223" ht="12.75">
      <c r="A223" s="157" t="s">
        <v>336</v>
      </c>
    </row>
    <row r="226" spans="1:6" s="21" customFormat="1" ht="60.75" customHeight="1">
      <c r="A226" s="107" t="s">
        <v>533</v>
      </c>
      <c r="B226" s="424" t="s">
        <v>513</v>
      </c>
      <c r="C226" s="425"/>
      <c r="D226" s="425"/>
      <c r="E226" s="425"/>
      <c r="F226" s="426"/>
    </row>
    <row r="227" spans="1:6" s="21" customFormat="1" ht="24" customHeight="1">
      <c r="A227" s="455" t="s">
        <v>49</v>
      </c>
      <c r="B227" s="456" t="s">
        <v>37</v>
      </c>
      <c r="C227" s="456"/>
      <c r="D227" s="456"/>
      <c r="E227" s="439" t="s">
        <v>38</v>
      </c>
      <c r="F227" s="439" t="s">
        <v>40</v>
      </c>
    </row>
    <row r="228" spans="1:6" s="21" customFormat="1" ht="31.5">
      <c r="A228" s="455"/>
      <c r="B228" s="96" t="s">
        <v>45</v>
      </c>
      <c r="C228" s="96" t="s">
        <v>47</v>
      </c>
      <c r="D228" s="96" t="s">
        <v>46</v>
      </c>
      <c r="E228" s="443"/>
      <c r="F228" s="443"/>
    </row>
    <row r="229" spans="1:6" ht="12.75">
      <c r="A229" s="148" t="s">
        <v>182</v>
      </c>
      <c r="B229" s="149">
        <v>1</v>
      </c>
      <c r="C229" s="149">
        <v>0</v>
      </c>
      <c r="D229" s="149">
        <v>0</v>
      </c>
      <c r="E229" s="150">
        <f aca="true" t="shared" si="6" ref="E229:E240">SUM(B229:D229)</f>
        <v>1</v>
      </c>
      <c r="F229" s="149">
        <v>85</v>
      </c>
    </row>
    <row r="230" spans="1:6" ht="12.75">
      <c r="A230" s="148" t="s">
        <v>183</v>
      </c>
      <c r="B230" s="149">
        <v>2</v>
      </c>
      <c r="C230" s="149">
        <v>0</v>
      </c>
      <c r="D230" s="149">
        <v>0</v>
      </c>
      <c r="E230" s="150">
        <f t="shared" si="6"/>
        <v>2</v>
      </c>
      <c r="F230" s="149">
        <v>120</v>
      </c>
    </row>
    <row r="231" spans="1:6" ht="12.75">
      <c r="A231" s="148" t="s">
        <v>520</v>
      </c>
      <c r="B231" s="149">
        <v>1</v>
      </c>
      <c r="C231" s="149">
        <v>0</v>
      </c>
      <c r="D231" s="149">
        <v>0</v>
      </c>
      <c r="E231" s="150">
        <f t="shared" si="6"/>
        <v>1</v>
      </c>
      <c r="F231" s="149">
        <v>25</v>
      </c>
    </row>
    <row r="232" spans="1:6" ht="12.75">
      <c r="A232" s="148" t="s">
        <v>184</v>
      </c>
      <c r="B232" s="149">
        <v>1</v>
      </c>
      <c r="C232" s="149">
        <v>0</v>
      </c>
      <c r="D232" s="149">
        <v>0</v>
      </c>
      <c r="E232" s="150">
        <f t="shared" si="6"/>
        <v>1</v>
      </c>
      <c r="F232" s="149">
        <v>48</v>
      </c>
    </row>
    <row r="233" spans="1:6" ht="12.75">
      <c r="A233" s="148" t="s">
        <v>519</v>
      </c>
      <c r="B233" s="149">
        <v>2</v>
      </c>
      <c r="C233" s="149">
        <v>0</v>
      </c>
      <c r="D233" s="149">
        <v>0</v>
      </c>
      <c r="E233" s="150">
        <f t="shared" si="6"/>
        <v>2</v>
      </c>
      <c r="F233" s="149">
        <v>80</v>
      </c>
    </row>
    <row r="234" spans="1:6" ht="12.75">
      <c r="A234" s="148" t="s">
        <v>518</v>
      </c>
      <c r="B234" s="149">
        <v>1</v>
      </c>
      <c r="C234" s="149">
        <v>0</v>
      </c>
      <c r="D234" s="149">
        <v>0</v>
      </c>
      <c r="E234" s="150">
        <f t="shared" si="6"/>
        <v>1</v>
      </c>
      <c r="F234" s="149">
        <v>36</v>
      </c>
    </row>
    <row r="235" spans="1:6" ht="12.75">
      <c r="A235" s="148" t="s">
        <v>517</v>
      </c>
      <c r="B235" s="149">
        <v>1</v>
      </c>
      <c r="C235" s="149">
        <v>0</v>
      </c>
      <c r="D235" s="149">
        <v>0</v>
      </c>
      <c r="E235" s="150">
        <f t="shared" si="6"/>
        <v>1</v>
      </c>
      <c r="F235" s="149">
        <v>64</v>
      </c>
    </row>
    <row r="236" spans="1:6" ht="12.75">
      <c r="A236" s="148" t="s">
        <v>516</v>
      </c>
      <c r="B236" s="149">
        <v>1</v>
      </c>
      <c r="C236" s="149">
        <v>1</v>
      </c>
      <c r="D236" s="149">
        <v>0</v>
      </c>
      <c r="E236" s="150">
        <f t="shared" si="6"/>
        <v>2</v>
      </c>
      <c r="F236" s="149">
        <v>84</v>
      </c>
    </row>
    <row r="237" spans="1:6" ht="12.75">
      <c r="A237" s="148" t="s">
        <v>515</v>
      </c>
      <c r="B237" s="149">
        <v>1</v>
      </c>
      <c r="C237" s="149">
        <v>0</v>
      </c>
      <c r="D237" s="149">
        <v>1</v>
      </c>
      <c r="E237" s="150">
        <f t="shared" si="6"/>
        <v>2</v>
      </c>
      <c r="F237" s="149">
        <v>85</v>
      </c>
    </row>
    <row r="238" spans="1:6" ht="12.75">
      <c r="A238" s="148" t="s">
        <v>33</v>
      </c>
      <c r="B238" s="149">
        <v>10</v>
      </c>
      <c r="C238" s="149">
        <v>0</v>
      </c>
      <c r="D238" s="149">
        <v>0</v>
      </c>
      <c r="E238" s="150">
        <f t="shared" si="6"/>
        <v>10</v>
      </c>
      <c r="F238" s="149">
        <v>485</v>
      </c>
    </row>
    <row r="239" spans="1:6" ht="12.75">
      <c r="A239" s="148" t="s">
        <v>514</v>
      </c>
      <c r="B239" s="149">
        <v>1</v>
      </c>
      <c r="C239" s="149">
        <v>0</v>
      </c>
      <c r="D239" s="149">
        <v>0</v>
      </c>
      <c r="E239" s="150">
        <f t="shared" si="6"/>
        <v>1</v>
      </c>
      <c r="F239" s="149">
        <v>28</v>
      </c>
    </row>
    <row r="240" spans="1:6" ht="12.75">
      <c r="A240" s="148" t="s">
        <v>185</v>
      </c>
      <c r="B240" s="149">
        <v>1</v>
      </c>
      <c r="C240" s="149">
        <v>0</v>
      </c>
      <c r="D240" s="149">
        <v>0</v>
      </c>
      <c r="E240" s="150">
        <f t="shared" si="6"/>
        <v>1</v>
      </c>
      <c r="F240" s="149">
        <v>67</v>
      </c>
    </row>
    <row r="241" spans="1:7" s="104" customFormat="1" ht="17.25" customHeight="1">
      <c r="A241" s="102" t="s">
        <v>402</v>
      </c>
      <c r="B241" s="103">
        <f>SUM(B229:B240)</f>
        <v>23</v>
      </c>
      <c r="C241" s="103">
        <f>SUM(C229:C240)</f>
        <v>1</v>
      </c>
      <c r="D241" s="103">
        <f>SUM(D229:D240)</f>
        <v>1</v>
      </c>
      <c r="E241" s="103">
        <f>SUM(E229:E240)</f>
        <v>25</v>
      </c>
      <c r="F241" s="103">
        <f>SUM(F229:F240)</f>
        <v>1207</v>
      </c>
      <c r="G241" s="21"/>
    </row>
    <row r="242" spans="7:9" ht="12.75">
      <c r="G242" s="21"/>
      <c r="H242" s="21"/>
      <c r="I242" s="21"/>
    </row>
    <row r="244" spans="1:6" s="21" customFormat="1" ht="60.75" customHeight="1">
      <c r="A244" s="107" t="s">
        <v>533</v>
      </c>
      <c r="B244" s="424" t="s">
        <v>317</v>
      </c>
      <c r="C244" s="425"/>
      <c r="D244" s="425"/>
      <c r="E244" s="425"/>
      <c r="F244" s="426"/>
    </row>
    <row r="245" spans="1:6" s="21" customFormat="1" ht="24" customHeight="1">
      <c r="A245" s="455" t="s">
        <v>49</v>
      </c>
      <c r="B245" s="456" t="s">
        <v>37</v>
      </c>
      <c r="C245" s="456"/>
      <c r="D245" s="456"/>
      <c r="E245" s="439" t="s">
        <v>38</v>
      </c>
      <c r="F245" s="439" t="s">
        <v>40</v>
      </c>
    </row>
    <row r="246" spans="1:6" s="21" customFormat="1" ht="31.5">
      <c r="A246" s="455"/>
      <c r="B246" s="96" t="s">
        <v>45</v>
      </c>
      <c r="C246" s="96" t="s">
        <v>47</v>
      </c>
      <c r="D246" s="96" t="s">
        <v>46</v>
      </c>
      <c r="E246" s="443"/>
      <c r="F246" s="443"/>
    </row>
    <row r="247" spans="1:6" ht="21.75">
      <c r="A247" s="148" t="s">
        <v>327</v>
      </c>
      <c r="B247" s="149">
        <v>1</v>
      </c>
      <c r="C247" s="149">
        <v>0</v>
      </c>
      <c r="D247" s="149">
        <v>0</v>
      </c>
      <c r="E247" s="150">
        <f aca="true" t="shared" si="7" ref="E247:E256">SUM(B247:D247)</f>
        <v>1</v>
      </c>
      <c r="F247" s="149">
        <v>14</v>
      </c>
    </row>
    <row r="248" spans="1:6" ht="12.75">
      <c r="A248" s="148" t="s">
        <v>326</v>
      </c>
      <c r="B248" s="149">
        <v>8</v>
      </c>
      <c r="C248" s="149">
        <v>0</v>
      </c>
      <c r="D248" s="149">
        <v>0</v>
      </c>
      <c r="E248" s="150">
        <f t="shared" si="7"/>
        <v>8</v>
      </c>
      <c r="F248" s="149">
        <v>352</v>
      </c>
    </row>
    <row r="249" spans="1:6" ht="12.75">
      <c r="A249" s="148" t="s">
        <v>325</v>
      </c>
      <c r="B249" s="149">
        <v>1</v>
      </c>
      <c r="C249" s="149">
        <v>0</v>
      </c>
      <c r="D249" s="149">
        <v>0</v>
      </c>
      <c r="E249" s="150">
        <f t="shared" si="7"/>
        <v>1</v>
      </c>
      <c r="F249" s="149">
        <v>38</v>
      </c>
    </row>
    <row r="250" spans="1:6" ht="12.75">
      <c r="A250" s="148" t="s">
        <v>324</v>
      </c>
      <c r="B250" s="149">
        <v>9</v>
      </c>
      <c r="C250" s="149">
        <v>0</v>
      </c>
      <c r="D250" s="149">
        <v>0</v>
      </c>
      <c r="E250" s="150">
        <f t="shared" si="7"/>
        <v>9</v>
      </c>
      <c r="F250" s="149">
        <v>504</v>
      </c>
    </row>
    <row r="251" spans="1:6" ht="12.75">
      <c r="A251" s="148" t="s">
        <v>323</v>
      </c>
      <c r="B251" s="149">
        <v>1</v>
      </c>
      <c r="C251" s="149">
        <v>0</v>
      </c>
      <c r="D251" s="149">
        <v>0</v>
      </c>
      <c r="E251" s="150">
        <f t="shared" si="7"/>
        <v>1</v>
      </c>
      <c r="F251" s="149">
        <v>40</v>
      </c>
    </row>
    <row r="252" spans="1:6" ht="12.75">
      <c r="A252" s="148" t="s">
        <v>322</v>
      </c>
      <c r="B252" s="149">
        <v>1</v>
      </c>
      <c r="C252" s="149">
        <v>0</v>
      </c>
      <c r="D252" s="149">
        <v>0</v>
      </c>
      <c r="E252" s="150">
        <f t="shared" si="7"/>
        <v>1</v>
      </c>
      <c r="F252" s="149">
        <v>44</v>
      </c>
    </row>
    <row r="253" spans="1:6" ht="12.75">
      <c r="A253" s="148" t="s">
        <v>321</v>
      </c>
      <c r="B253" s="149">
        <v>1</v>
      </c>
      <c r="C253" s="149">
        <v>0</v>
      </c>
      <c r="D253" s="149">
        <v>0</v>
      </c>
      <c r="E253" s="150">
        <f t="shared" si="7"/>
        <v>1</v>
      </c>
      <c r="F253" s="149">
        <v>18</v>
      </c>
    </row>
    <row r="254" spans="1:6" ht="12.75">
      <c r="A254" s="148" t="s">
        <v>320</v>
      </c>
      <c r="B254" s="149">
        <v>1</v>
      </c>
      <c r="C254" s="149">
        <v>0</v>
      </c>
      <c r="D254" s="149">
        <v>0</v>
      </c>
      <c r="E254" s="150">
        <f t="shared" si="7"/>
        <v>1</v>
      </c>
      <c r="F254" s="149">
        <v>42</v>
      </c>
    </row>
    <row r="255" spans="1:6" ht="12.75">
      <c r="A255" s="148" t="s">
        <v>319</v>
      </c>
      <c r="B255" s="149">
        <v>1</v>
      </c>
      <c r="C255" s="149">
        <v>0</v>
      </c>
      <c r="D255" s="149">
        <v>0</v>
      </c>
      <c r="E255" s="150">
        <f t="shared" si="7"/>
        <v>1</v>
      </c>
      <c r="F255" s="149">
        <v>38</v>
      </c>
    </row>
    <row r="256" spans="1:6" ht="12.75">
      <c r="A256" s="148" t="s">
        <v>318</v>
      </c>
      <c r="B256" s="149">
        <v>1</v>
      </c>
      <c r="C256" s="149">
        <v>0</v>
      </c>
      <c r="D256" s="149">
        <v>0</v>
      </c>
      <c r="E256" s="150">
        <f t="shared" si="7"/>
        <v>1</v>
      </c>
      <c r="F256" s="149">
        <v>62</v>
      </c>
    </row>
    <row r="257" spans="1:7" s="104" customFormat="1" ht="17.25" customHeight="1">
      <c r="A257" s="102" t="s">
        <v>403</v>
      </c>
      <c r="B257" s="103">
        <f>SUM(B247:B256)</f>
        <v>25</v>
      </c>
      <c r="C257" s="103">
        <f>SUM(C247:C256)</f>
        <v>0</v>
      </c>
      <c r="D257" s="103">
        <f>SUM(D247:D256)</f>
        <v>0</v>
      </c>
      <c r="E257" s="103">
        <f>SUM(E247:E256)</f>
        <v>25</v>
      </c>
      <c r="F257" s="103">
        <f>SUM(F247:F256)</f>
        <v>1152</v>
      </c>
      <c r="G257" s="21"/>
    </row>
    <row r="258" spans="7:9" ht="12.75">
      <c r="G258" s="21"/>
      <c r="H258" s="21"/>
      <c r="I258" s="21"/>
    </row>
    <row r="259" spans="7:9" ht="12.75">
      <c r="G259" s="21"/>
      <c r="H259" s="21"/>
      <c r="I259" s="21"/>
    </row>
    <row r="260" spans="1:6" s="21" customFormat="1" ht="60.75" customHeight="1">
      <c r="A260" s="107" t="s">
        <v>533</v>
      </c>
      <c r="B260" s="424" t="s">
        <v>204</v>
      </c>
      <c r="C260" s="425"/>
      <c r="D260" s="425"/>
      <c r="E260" s="425"/>
      <c r="F260" s="426"/>
    </row>
    <row r="261" spans="1:6" s="21" customFormat="1" ht="24" customHeight="1">
      <c r="A261" s="455" t="s">
        <v>49</v>
      </c>
      <c r="B261" s="456" t="s">
        <v>37</v>
      </c>
      <c r="C261" s="456"/>
      <c r="D261" s="456"/>
      <c r="E261" s="439" t="s">
        <v>38</v>
      </c>
      <c r="F261" s="439" t="s">
        <v>40</v>
      </c>
    </row>
    <row r="262" spans="1:6" s="21" customFormat="1" ht="31.5">
      <c r="A262" s="455"/>
      <c r="B262" s="96" t="s">
        <v>45</v>
      </c>
      <c r="C262" s="96" t="s">
        <v>47</v>
      </c>
      <c r="D262" s="96" t="s">
        <v>46</v>
      </c>
      <c r="E262" s="443"/>
      <c r="F262" s="443"/>
    </row>
    <row r="263" spans="1:6" ht="12.75">
      <c r="A263" s="148" t="s">
        <v>187</v>
      </c>
      <c r="B263" s="149">
        <v>1</v>
      </c>
      <c r="C263" s="149">
        <v>0</v>
      </c>
      <c r="D263" s="149">
        <v>0</v>
      </c>
      <c r="E263" s="150">
        <f aca="true" t="shared" si="8" ref="E263:E270">SUM(B263:D263)</f>
        <v>1</v>
      </c>
      <c r="F263" s="149">
        <v>69</v>
      </c>
    </row>
    <row r="264" spans="1:6" ht="12.75">
      <c r="A264" s="148" t="s">
        <v>188</v>
      </c>
      <c r="B264" s="149">
        <v>1</v>
      </c>
      <c r="C264" s="149">
        <v>0</v>
      </c>
      <c r="D264" s="149">
        <v>0</v>
      </c>
      <c r="E264" s="150">
        <f t="shared" si="8"/>
        <v>1</v>
      </c>
      <c r="F264" s="149">
        <v>80</v>
      </c>
    </row>
    <row r="265" spans="1:6" ht="12.75">
      <c r="A265" s="148" t="s">
        <v>190</v>
      </c>
      <c r="B265" s="149">
        <v>1</v>
      </c>
      <c r="C265" s="149">
        <v>0</v>
      </c>
      <c r="D265" s="149">
        <v>0</v>
      </c>
      <c r="E265" s="150">
        <f t="shared" si="8"/>
        <v>1</v>
      </c>
      <c r="F265" s="149">
        <v>62</v>
      </c>
    </row>
    <row r="266" spans="1:6" ht="12.75">
      <c r="A266" s="148" t="s">
        <v>191</v>
      </c>
      <c r="B266" s="149">
        <v>1</v>
      </c>
      <c r="C266" s="149">
        <v>0</v>
      </c>
      <c r="D266" s="149">
        <v>0</v>
      </c>
      <c r="E266" s="150">
        <f t="shared" si="8"/>
        <v>1</v>
      </c>
      <c r="F266" s="149">
        <v>8</v>
      </c>
    </row>
    <row r="267" spans="1:6" ht="12.75">
      <c r="A267" s="148" t="s">
        <v>193</v>
      </c>
      <c r="B267" s="149">
        <v>4</v>
      </c>
      <c r="C267" s="149">
        <v>0</v>
      </c>
      <c r="D267" s="149">
        <v>0</v>
      </c>
      <c r="E267" s="150">
        <f t="shared" si="8"/>
        <v>4</v>
      </c>
      <c r="F267" s="149">
        <v>235</v>
      </c>
    </row>
    <row r="268" spans="1:6" ht="12.75">
      <c r="A268" s="148" t="s">
        <v>35</v>
      </c>
      <c r="B268" s="149">
        <v>9</v>
      </c>
      <c r="C268" s="149">
        <v>0</v>
      </c>
      <c r="D268" s="149">
        <v>2</v>
      </c>
      <c r="E268" s="150">
        <f t="shared" si="8"/>
        <v>11</v>
      </c>
      <c r="F268" s="149">
        <v>517</v>
      </c>
    </row>
    <row r="269" spans="1:6" ht="12.75">
      <c r="A269" s="148" t="s">
        <v>195</v>
      </c>
      <c r="B269" s="149">
        <v>1</v>
      </c>
      <c r="C269" s="149">
        <v>0</v>
      </c>
      <c r="D269" s="149">
        <v>0</v>
      </c>
      <c r="E269" s="150">
        <f t="shared" si="8"/>
        <v>1</v>
      </c>
      <c r="F269" s="149">
        <v>68</v>
      </c>
    </row>
    <row r="270" spans="1:6" ht="12.75">
      <c r="A270" s="148" t="s">
        <v>196</v>
      </c>
      <c r="B270" s="149">
        <v>1</v>
      </c>
      <c r="C270" s="149">
        <v>0</v>
      </c>
      <c r="D270" s="149">
        <v>0</v>
      </c>
      <c r="E270" s="150">
        <f t="shared" si="8"/>
        <v>1</v>
      </c>
      <c r="F270" s="149">
        <v>69</v>
      </c>
    </row>
    <row r="271" spans="1:7" s="104" customFormat="1" ht="17.25" customHeight="1">
      <c r="A271" s="102" t="s">
        <v>404</v>
      </c>
      <c r="B271" s="103">
        <f>SUM(B263:B270)</f>
        <v>19</v>
      </c>
      <c r="C271" s="103">
        <f>SUM(C263:C270)</f>
        <v>0</v>
      </c>
      <c r="D271" s="103">
        <f>SUM(D263:D270)</f>
        <v>2</v>
      </c>
      <c r="E271" s="103">
        <f>SUM(E263:E270)</f>
        <v>21</v>
      </c>
      <c r="F271" s="103">
        <f>SUM(F263:F270)</f>
        <v>1108</v>
      </c>
      <c r="G271" s="21"/>
    </row>
    <row r="272" spans="7:9" ht="12.75">
      <c r="G272" s="21"/>
      <c r="H272" s="21"/>
      <c r="I272" s="21"/>
    </row>
    <row r="273" ht="12.75">
      <c r="A273" s="125" t="s">
        <v>90</v>
      </c>
    </row>
  </sheetData>
  <mergeCells count="53">
    <mergeCell ref="A261:A262"/>
    <mergeCell ref="B261:D261"/>
    <mergeCell ref="F261:F262"/>
    <mergeCell ref="B260:F260"/>
    <mergeCell ref="E261:E262"/>
    <mergeCell ref="A245:A246"/>
    <mergeCell ref="B245:D245"/>
    <mergeCell ref="F245:F246"/>
    <mergeCell ref="B244:F244"/>
    <mergeCell ref="E245:E246"/>
    <mergeCell ref="A227:A228"/>
    <mergeCell ref="B227:D227"/>
    <mergeCell ref="F227:F228"/>
    <mergeCell ref="B226:F226"/>
    <mergeCell ref="E227:E228"/>
    <mergeCell ref="B203:F203"/>
    <mergeCell ref="A204:A205"/>
    <mergeCell ref="B204:D204"/>
    <mergeCell ref="F204:F205"/>
    <mergeCell ref="E204:E205"/>
    <mergeCell ref="E157:E158"/>
    <mergeCell ref="A157:A158"/>
    <mergeCell ref="B157:D157"/>
    <mergeCell ref="F157:F158"/>
    <mergeCell ref="A122:A123"/>
    <mergeCell ref="B122:D122"/>
    <mergeCell ref="F122:F123"/>
    <mergeCell ref="B156:F156"/>
    <mergeCell ref="B65:F65"/>
    <mergeCell ref="A88:A89"/>
    <mergeCell ref="B88:D88"/>
    <mergeCell ref="F88:F89"/>
    <mergeCell ref="B87:F87"/>
    <mergeCell ref="E88:E89"/>
    <mergeCell ref="A66:A67"/>
    <mergeCell ref="B66:D66"/>
    <mergeCell ref="F66:F67"/>
    <mergeCell ref="E66:E67"/>
    <mergeCell ref="B1:H1"/>
    <mergeCell ref="B3:D3"/>
    <mergeCell ref="A3:A4"/>
    <mergeCell ref="E3:E4"/>
    <mergeCell ref="F3:F4"/>
    <mergeCell ref="B121:F121"/>
    <mergeCell ref="E122:E123"/>
    <mergeCell ref="G3:G4"/>
    <mergeCell ref="H3:H4"/>
    <mergeCell ref="A48:H48"/>
    <mergeCell ref="A51:A52"/>
    <mergeCell ref="F51:F52"/>
    <mergeCell ref="B51:D51"/>
    <mergeCell ref="E51:E52"/>
    <mergeCell ref="B50:F50"/>
  </mergeCells>
  <printOptions horizontalCentered="1"/>
  <pageMargins left="0.1968503937007874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Footer>&amp;C&amp;8&amp;P</oddFooter>
  </headerFooter>
  <rowBreaks count="6" manualBreakCount="6">
    <brk id="49" max="255" man="1"/>
    <brk id="86" max="255" man="1"/>
    <brk id="120" max="255" man="1"/>
    <brk id="155" max="255" man="1"/>
    <brk id="225" max="255" man="1"/>
    <brk id="259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6" sqref="A1:I16"/>
    </sheetView>
  </sheetViews>
  <sheetFormatPr defaultColWidth="9.140625" defaultRowHeight="12.75"/>
  <cols>
    <col min="1" max="1" width="16.7109375" style="0" bestFit="1" customWidth="1"/>
    <col min="3" max="3" width="9.421875" style="0" bestFit="1" customWidth="1"/>
    <col min="6" max="6" width="11.00390625" style="0" bestFit="1" customWidth="1"/>
    <col min="8" max="8" width="6.28125" style="0" bestFit="1" customWidth="1"/>
  </cols>
  <sheetData>
    <row r="1" spans="1:9" s="61" customFormat="1" ht="56.25" customHeight="1">
      <c r="A1" s="422" t="s">
        <v>497</v>
      </c>
      <c r="B1" s="523" t="s">
        <v>62</v>
      </c>
      <c r="C1" s="524"/>
      <c r="D1" s="524"/>
      <c r="E1" s="524"/>
      <c r="F1" s="524"/>
      <c r="G1" s="524"/>
      <c r="H1" s="524"/>
      <c r="I1" s="525"/>
    </row>
    <row r="2" s="61" customFormat="1" ht="13.5" thickBot="1">
      <c r="A2" s="62"/>
    </row>
    <row r="3" spans="1:9" s="61" customFormat="1" ht="49.5" customHeight="1">
      <c r="A3" s="4" t="s">
        <v>26</v>
      </c>
      <c r="B3" s="77" t="s">
        <v>486</v>
      </c>
      <c r="C3" s="423" t="s">
        <v>487</v>
      </c>
      <c r="D3" s="77" t="s">
        <v>488</v>
      </c>
      <c r="E3" s="423" t="s">
        <v>487</v>
      </c>
      <c r="F3" s="77" t="s">
        <v>489</v>
      </c>
      <c r="G3" s="423" t="s">
        <v>487</v>
      </c>
      <c r="H3" s="77" t="s">
        <v>425</v>
      </c>
      <c r="I3" s="423" t="s">
        <v>487</v>
      </c>
    </row>
    <row r="4" spans="1:9" s="61" customFormat="1" ht="18" customHeight="1">
      <c r="A4" s="63" t="s">
        <v>27</v>
      </c>
      <c r="B4" s="64">
        <v>2</v>
      </c>
      <c r="C4" s="65">
        <f>B4/$B$13*100</f>
        <v>5.128205128205128</v>
      </c>
      <c r="D4" s="64">
        <v>7</v>
      </c>
      <c r="E4" s="65">
        <f>D4/$D$13*100</f>
        <v>5.88235294117647</v>
      </c>
      <c r="F4" s="64">
        <v>12</v>
      </c>
      <c r="G4" s="65">
        <f>F4/$F$13*100</f>
        <v>3.6923076923076925</v>
      </c>
      <c r="H4" s="66">
        <f aca="true" t="shared" si="0" ref="H4:H13">B4+D4+F4</f>
        <v>21</v>
      </c>
      <c r="I4" s="65">
        <f>H4/$H$13*100</f>
        <v>4.3478260869565215</v>
      </c>
    </row>
    <row r="5" spans="1:9" s="61" customFormat="1" ht="18" customHeight="1">
      <c r="A5" s="63" t="s">
        <v>28</v>
      </c>
      <c r="B5" s="67">
        <v>7</v>
      </c>
      <c r="C5" s="68">
        <f aca="true" t="shared" si="1" ref="C5:C13">B5/$B$13*100</f>
        <v>17.94871794871795</v>
      </c>
      <c r="D5" s="67">
        <v>7</v>
      </c>
      <c r="E5" s="68">
        <f aca="true" t="shared" si="2" ref="E5:E13">D5/$D$13*100</f>
        <v>5.88235294117647</v>
      </c>
      <c r="F5" s="67">
        <v>118</v>
      </c>
      <c r="G5" s="68">
        <f aca="true" t="shared" si="3" ref="G5:G13">F5/$F$13*100</f>
        <v>36.30769230769231</v>
      </c>
      <c r="H5" s="69">
        <f t="shared" si="0"/>
        <v>132</v>
      </c>
      <c r="I5" s="68">
        <f aca="true" t="shared" si="4" ref="I5:I13">H5/$H$13*100</f>
        <v>27.32919254658385</v>
      </c>
    </row>
    <row r="6" spans="1:9" s="61" customFormat="1" ht="18" customHeight="1">
      <c r="A6" s="63" t="s">
        <v>29</v>
      </c>
      <c r="B6" s="67">
        <v>7</v>
      </c>
      <c r="C6" s="68">
        <f t="shared" si="1"/>
        <v>17.94871794871795</v>
      </c>
      <c r="D6" s="67">
        <v>4</v>
      </c>
      <c r="E6" s="68">
        <f t="shared" si="2"/>
        <v>3.361344537815126</v>
      </c>
      <c r="F6" s="67">
        <v>52</v>
      </c>
      <c r="G6" s="68">
        <f t="shared" si="3"/>
        <v>16</v>
      </c>
      <c r="H6" s="69">
        <f t="shared" si="0"/>
        <v>63</v>
      </c>
      <c r="I6" s="68">
        <f t="shared" si="4"/>
        <v>13.043478260869565</v>
      </c>
    </row>
    <row r="7" spans="1:9" s="61" customFormat="1" ht="18" customHeight="1">
      <c r="A7" s="63" t="s">
        <v>30</v>
      </c>
      <c r="B7" s="67">
        <v>1</v>
      </c>
      <c r="C7" s="68">
        <f t="shared" si="1"/>
        <v>2.564102564102564</v>
      </c>
      <c r="D7" s="67">
        <v>14</v>
      </c>
      <c r="E7" s="68">
        <f t="shared" si="2"/>
        <v>11.76470588235294</v>
      </c>
      <c r="F7" s="67">
        <v>22</v>
      </c>
      <c r="G7" s="68">
        <f t="shared" si="3"/>
        <v>6.769230769230769</v>
      </c>
      <c r="H7" s="69">
        <f t="shared" si="0"/>
        <v>37</v>
      </c>
      <c r="I7" s="68">
        <f t="shared" si="4"/>
        <v>7.6604554865424435</v>
      </c>
    </row>
    <row r="8" spans="1:9" s="61" customFormat="1" ht="18" customHeight="1">
      <c r="A8" s="63" t="s">
        <v>31</v>
      </c>
      <c r="B8" s="67">
        <v>12</v>
      </c>
      <c r="C8" s="68">
        <f t="shared" si="1"/>
        <v>30.76923076923077</v>
      </c>
      <c r="D8" s="67">
        <v>28</v>
      </c>
      <c r="E8" s="68">
        <f t="shared" si="2"/>
        <v>23.52941176470588</v>
      </c>
      <c r="F8" s="67">
        <v>62</v>
      </c>
      <c r="G8" s="68">
        <f t="shared" si="3"/>
        <v>19.076923076923077</v>
      </c>
      <c r="H8" s="69">
        <f t="shared" si="0"/>
        <v>102</v>
      </c>
      <c r="I8" s="68">
        <f t="shared" si="4"/>
        <v>21.11801242236025</v>
      </c>
    </row>
    <row r="9" spans="1:9" s="61" customFormat="1" ht="18" customHeight="1">
      <c r="A9" s="63" t="s">
        <v>32</v>
      </c>
      <c r="B9" s="67">
        <v>3</v>
      </c>
      <c r="C9" s="68">
        <f t="shared" si="1"/>
        <v>7.6923076923076925</v>
      </c>
      <c r="D9" s="67">
        <v>18</v>
      </c>
      <c r="E9" s="68">
        <f t="shared" si="2"/>
        <v>15.126050420168067</v>
      </c>
      <c r="F9" s="67">
        <v>8</v>
      </c>
      <c r="G9" s="68">
        <f t="shared" si="3"/>
        <v>2.4615384615384617</v>
      </c>
      <c r="H9" s="69">
        <f t="shared" si="0"/>
        <v>29</v>
      </c>
      <c r="I9" s="68">
        <f t="shared" si="4"/>
        <v>6.004140786749482</v>
      </c>
    </row>
    <row r="10" spans="1:9" s="61" customFormat="1" ht="18" customHeight="1">
      <c r="A10" s="63" t="s">
        <v>33</v>
      </c>
      <c r="B10" s="67">
        <v>3</v>
      </c>
      <c r="C10" s="68">
        <f t="shared" si="1"/>
        <v>7.6923076923076925</v>
      </c>
      <c r="D10" s="67">
        <v>31</v>
      </c>
      <c r="E10" s="68">
        <f t="shared" si="2"/>
        <v>26.05042016806723</v>
      </c>
      <c r="F10" s="67">
        <v>30</v>
      </c>
      <c r="G10" s="68">
        <f t="shared" si="3"/>
        <v>9.230769230769232</v>
      </c>
      <c r="H10" s="69">
        <f t="shared" si="0"/>
        <v>64</v>
      </c>
      <c r="I10" s="68">
        <f t="shared" si="4"/>
        <v>13.250517598343686</v>
      </c>
    </row>
    <row r="11" spans="1:9" s="61" customFormat="1" ht="18" customHeight="1">
      <c r="A11" s="63" t="s">
        <v>34</v>
      </c>
      <c r="B11" s="67">
        <v>1</v>
      </c>
      <c r="C11" s="68">
        <f t="shared" si="1"/>
        <v>2.564102564102564</v>
      </c>
      <c r="D11" s="67">
        <v>9</v>
      </c>
      <c r="E11" s="68">
        <f t="shared" si="2"/>
        <v>7.563025210084033</v>
      </c>
      <c r="F11" s="67">
        <v>14</v>
      </c>
      <c r="G11" s="68">
        <f t="shared" si="3"/>
        <v>4.3076923076923075</v>
      </c>
      <c r="H11" s="69">
        <f t="shared" si="0"/>
        <v>24</v>
      </c>
      <c r="I11" s="68">
        <f t="shared" si="4"/>
        <v>4.968944099378882</v>
      </c>
    </row>
    <row r="12" spans="1:9" s="61" customFormat="1" ht="18" customHeight="1">
      <c r="A12" s="63" t="s">
        <v>35</v>
      </c>
      <c r="B12" s="70">
        <v>3</v>
      </c>
      <c r="C12" s="71">
        <f t="shared" si="1"/>
        <v>7.6923076923076925</v>
      </c>
      <c r="D12" s="70">
        <v>1</v>
      </c>
      <c r="E12" s="71">
        <f t="shared" si="2"/>
        <v>0.8403361344537815</v>
      </c>
      <c r="F12" s="70">
        <v>7</v>
      </c>
      <c r="G12" s="71">
        <f t="shared" si="3"/>
        <v>2.1538461538461537</v>
      </c>
      <c r="H12" s="72">
        <f t="shared" si="0"/>
        <v>11</v>
      </c>
      <c r="I12" s="71">
        <f t="shared" si="4"/>
        <v>2.2774327122153206</v>
      </c>
    </row>
    <row r="13" spans="1:9" s="61" customFormat="1" ht="27.75" customHeight="1" thickBot="1">
      <c r="A13" s="73" t="s">
        <v>36</v>
      </c>
      <c r="B13" s="74">
        <f>SUM(B4:B12)</f>
        <v>39</v>
      </c>
      <c r="C13" s="75">
        <f t="shared" si="1"/>
        <v>100</v>
      </c>
      <c r="D13" s="74">
        <f>SUM(D4:D12)</f>
        <v>119</v>
      </c>
      <c r="E13" s="75">
        <f t="shared" si="2"/>
        <v>100</v>
      </c>
      <c r="F13" s="74">
        <f>SUM(F4:F12)</f>
        <v>325</v>
      </c>
      <c r="G13" s="76">
        <f t="shared" si="3"/>
        <v>100</v>
      </c>
      <c r="H13" s="74">
        <f t="shared" si="0"/>
        <v>483</v>
      </c>
      <c r="I13" s="75">
        <f t="shared" si="4"/>
        <v>100</v>
      </c>
    </row>
    <row r="14" s="61" customFormat="1" ht="12.75"/>
    <row r="16" spans="1:9" ht="27.75" customHeight="1">
      <c r="A16" s="526" t="s">
        <v>355</v>
      </c>
      <c r="B16" s="527"/>
      <c r="C16" s="527"/>
      <c r="D16" s="527"/>
      <c r="E16" s="527"/>
      <c r="F16" s="527"/>
      <c r="G16" s="527"/>
      <c r="H16" s="527"/>
      <c r="I16" s="527"/>
    </row>
    <row r="17" ht="12.75">
      <c r="E17" s="421"/>
    </row>
  </sheetData>
  <mergeCells count="2">
    <mergeCell ref="B1:I1"/>
    <mergeCell ref="A16:I1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01"/>
  <sheetViews>
    <sheetView workbookViewId="0" topLeftCell="A1">
      <selection activeCell="A301" sqref="A1:C301"/>
    </sheetView>
  </sheetViews>
  <sheetFormatPr defaultColWidth="9.140625" defaultRowHeight="12.75"/>
  <cols>
    <col min="1" max="1" width="29.421875" style="99" customWidth="1"/>
    <col min="2" max="2" width="17.28125" style="99" customWidth="1"/>
    <col min="3" max="3" width="10.57421875" style="99" customWidth="1"/>
    <col min="4" max="16384" width="9.140625" style="99" customWidth="1"/>
  </cols>
  <sheetData>
    <row r="1" spans="1:5" ht="94.5" customHeight="1">
      <c r="A1" s="11" t="s">
        <v>490</v>
      </c>
      <c r="B1" s="528" t="s">
        <v>558</v>
      </c>
      <c r="C1" s="528"/>
      <c r="D1" s="101"/>
      <c r="E1" s="101"/>
    </row>
    <row r="2" spans="1:6" s="290" customFormat="1" ht="75.75" customHeight="1">
      <c r="A2" s="540" t="s">
        <v>26</v>
      </c>
      <c r="B2" s="78" t="s">
        <v>529</v>
      </c>
      <c r="C2" s="538" t="s">
        <v>241</v>
      </c>
      <c r="F2" s="99"/>
    </row>
    <row r="3" spans="1:3" s="290" customFormat="1" ht="17.25" customHeight="1">
      <c r="A3" s="541"/>
      <c r="B3" s="291" t="s">
        <v>425</v>
      </c>
      <c r="C3" s="539"/>
    </row>
    <row r="4" spans="1:3" s="37" customFormat="1" ht="15" customHeight="1">
      <c r="A4" s="292" t="s">
        <v>27</v>
      </c>
      <c r="B4" s="80">
        <f>B35</f>
        <v>6291021.33</v>
      </c>
      <c r="C4" s="79">
        <f>B4/$B$13*100</f>
        <v>3.786030377969148</v>
      </c>
    </row>
    <row r="5" spans="1:3" s="37" customFormat="1" ht="15" customHeight="1">
      <c r="A5" s="292" t="s">
        <v>28</v>
      </c>
      <c r="B5" s="80">
        <f>B62</f>
        <v>12945027.180000002</v>
      </c>
      <c r="C5" s="79">
        <f aca="true" t="shared" si="0" ref="C5:C13">B5/$B$13*100</f>
        <v>7.790510248852757</v>
      </c>
    </row>
    <row r="6" spans="1:3" s="37" customFormat="1" ht="15" customHeight="1">
      <c r="A6" s="292" t="s">
        <v>29</v>
      </c>
      <c r="B6" s="80">
        <f>B104</f>
        <v>21398275.240000002</v>
      </c>
      <c r="C6" s="79">
        <f t="shared" si="0"/>
        <v>12.877800891955498</v>
      </c>
    </row>
    <row r="7" spans="1:3" s="37" customFormat="1" ht="15" customHeight="1">
      <c r="A7" s="292" t="s">
        <v>30</v>
      </c>
      <c r="B7" s="80">
        <f>B143</f>
        <v>28506612.439999998</v>
      </c>
      <c r="C7" s="79">
        <f t="shared" si="0"/>
        <v>17.15570413919312</v>
      </c>
    </row>
    <row r="8" spans="1:3" s="37" customFormat="1" ht="15" customHeight="1">
      <c r="A8" s="292" t="s">
        <v>31</v>
      </c>
      <c r="B8" s="80">
        <f>B199</f>
        <v>54461346.34999999</v>
      </c>
      <c r="C8" s="79">
        <f t="shared" si="0"/>
        <v>32.775649753869004</v>
      </c>
    </row>
    <row r="9" spans="1:3" s="37" customFormat="1" ht="15" customHeight="1">
      <c r="A9" s="292" t="s">
        <v>32</v>
      </c>
      <c r="B9" s="80">
        <f>B225</f>
        <v>12091826.209999999</v>
      </c>
      <c r="C9" s="79">
        <f t="shared" si="0"/>
        <v>7.277041191685731</v>
      </c>
    </row>
    <row r="10" spans="1:3" s="37" customFormat="1" ht="15" customHeight="1">
      <c r="A10" s="292" t="s">
        <v>33</v>
      </c>
      <c r="B10" s="80">
        <f>B251</f>
        <v>11590198.45</v>
      </c>
      <c r="C10" s="79">
        <f t="shared" si="0"/>
        <v>6.975154131036929</v>
      </c>
    </row>
    <row r="11" spans="1:3" s="37" customFormat="1" ht="15" customHeight="1">
      <c r="A11" s="292" t="s">
        <v>34</v>
      </c>
      <c r="B11" s="80">
        <f>B278</f>
        <v>10559793.46</v>
      </c>
      <c r="C11" s="79">
        <f t="shared" si="0"/>
        <v>6.355041054143102</v>
      </c>
    </row>
    <row r="12" spans="1:3" s="37" customFormat="1" ht="15" customHeight="1">
      <c r="A12" s="292" t="s">
        <v>35</v>
      </c>
      <c r="B12" s="80">
        <f>B298</f>
        <v>8319947.22</v>
      </c>
      <c r="C12" s="79">
        <f t="shared" si="0"/>
        <v>5.007068211294709</v>
      </c>
    </row>
    <row r="13" spans="1:3" s="37" customFormat="1" ht="24.75" customHeight="1">
      <c r="A13" s="4" t="s">
        <v>36</v>
      </c>
      <c r="B13" s="295">
        <f>SUM(B4:B12)</f>
        <v>166164047.88</v>
      </c>
      <c r="C13" s="295">
        <f t="shared" si="0"/>
        <v>100</v>
      </c>
    </row>
    <row r="14" spans="7:8" ht="12.75">
      <c r="G14" s="37"/>
      <c r="H14" s="37"/>
    </row>
    <row r="15" spans="1:8" s="13" customFormat="1" ht="54" customHeight="1">
      <c r="A15" s="529" t="s">
        <v>471</v>
      </c>
      <c r="B15" s="529"/>
      <c r="C15" s="529"/>
      <c r="D15" s="227"/>
      <c r="E15" s="227"/>
      <c r="F15" s="284"/>
      <c r="G15" s="37"/>
      <c r="H15" s="37"/>
    </row>
    <row r="16" spans="1:8" s="13" customFormat="1" ht="18" customHeight="1">
      <c r="A16" s="2"/>
      <c r="B16" s="83"/>
      <c r="C16" s="2"/>
      <c r="D16" s="2"/>
      <c r="E16" s="84"/>
      <c r="F16" s="284"/>
      <c r="G16" s="284"/>
      <c r="H16" s="284"/>
    </row>
    <row r="17" spans="1:8" s="13" customFormat="1" ht="12.75">
      <c r="A17" s="2"/>
      <c r="B17" s="2"/>
      <c r="C17" s="2"/>
      <c r="D17" s="2"/>
      <c r="E17" s="2"/>
      <c r="F17" s="284"/>
      <c r="G17" s="284"/>
      <c r="H17" s="284"/>
    </row>
    <row r="18" spans="1:8" s="37" customFormat="1" ht="36" customHeight="1">
      <c r="A18" s="530" t="s">
        <v>242</v>
      </c>
      <c r="B18" s="530"/>
      <c r="C18" s="530"/>
      <c r="D18" s="529"/>
      <c r="E18" s="529"/>
      <c r="F18" s="284"/>
      <c r="G18" s="285"/>
      <c r="H18" s="285"/>
    </row>
    <row r="21" spans="1:10" s="29" customFormat="1" ht="75" customHeight="1">
      <c r="A21" s="220" t="s">
        <v>490</v>
      </c>
      <c r="B21" s="424" t="s">
        <v>105</v>
      </c>
      <c r="C21" s="426"/>
      <c r="D21" s="99"/>
      <c r="E21" s="99"/>
      <c r="F21" s="85"/>
      <c r="G21" s="101"/>
      <c r="H21" s="87"/>
      <c r="I21" s="101"/>
      <c r="J21" s="87"/>
    </row>
    <row r="22" spans="1:3" s="105" customFormat="1" ht="99.75" customHeight="1">
      <c r="A22" s="532" t="s">
        <v>49</v>
      </c>
      <c r="B22" s="223" t="s">
        <v>243</v>
      </c>
      <c r="C22" s="532" t="s">
        <v>241</v>
      </c>
    </row>
    <row r="23" spans="1:3" s="105" customFormat="1" ht="10.5">
      <c r="A23" s="533"/>
      <c r="B23" s="223" t="s">
        <v>491</v>
      </c>
      <c r="C23" s="533"/>
    </row>
    <row r="24" spans="1:3" s="105" customFormat="1" ht="12.75" customHeight="1">
      <c r="A24" s="217" t="s">
        <v>428</v>
      </c>
      <c r="B24" s="218">
        <v>172852</v>
      </c>
      <c r="C24" s="219">
        <f>B24/$B$35*100</f>
        <v>2.747598377638945</v>
      </c>
    </row>
    <row r="25" spans="1:3" s="105" customFormat="1" ht="12.75" customHeight="1">
      <c r="A25" s="217" t="s">
        <v>429</v>
      </c>
      <c r="B25" s="218">
        <v>237048</v>
      </c>
      <c r="C25" s="219">
        <f aca="true" t="shared" si="1" ref="C25:C35">B25/$B$35*100</f>
        <v>3.7680368189118822</v>
      </c>
    </row>
    <row r="26" spans="1:3" s="105" customFormat="1" ht="12.75" customHeight="1">
      <c r="A26" s="217" t="s">
        <v>430</v>
      </c>
      <c r="B26" s="218">
        <v>65645.54</v>
      </c>
      <c r="C26" s="219">
        <f t="shared" si="1"/>
        <v>1.0434798509894734</v>
      </c>
    </row>
    <row r="27" spans="1:3" s="105" customFormat="1" ht="12.75" customHeight="1">
      <c r="A27" s="217" t="s">
        <v>431</v>
      </c>
      <c r="B27" s="218">
        <v>390605.66</v>
      </c>
      <c r="C27" s="219">
        <f t="shared" si="1"/>
        <v>6.208938732051636</v>
      </c>
    </row>
    <row r="28" spans="1:3" s="105" customFormat="1" ht="12.75" customHeight="1">
      <c r="A28" s="217" t="s">
        <v>432</v>
      </c>
      <c r="B28" s="218">
        <v>204068.93</v>
      </c>
      <c r="C28" s="219">
        <f t="shared" si="1"/>
        <v>3.243812400171913</v>
      </c>
    </row>
    <row r="29" spans="1:3" s="105" customFormat="1" ht="12.75" customHeight="1">
      <c r="A29" s="217" t="s">
        <v>433</v>
      </c>
      <c r="B29" s="218">
        <v>265287.49</v>
      </c>
      <c r="C29" s="219">
        <f t="shared" si="1"/>
        <v>4.216922437298428</v>
      </c>
    </row>
    <row r="30" spans="1:3" s="105" customFormat="1" ht="12.75" customHeight="1">
      <c r="A30" s="217" t="s">
        <v>27</v>
      </c>
      <c r="B30" s="218">
        <v>4186327.45</v>
      </c>
      <c r="C30" s="219">
        <f t="shared" si="1"/>
        <v>66.54448030618902</v>
      </c>
    </row>
    <row r="31" spans="1:3" s="105" customFormat="1" ht="12.75" customHeight="1">
      <c r="A31" s="217" t="s">
        <v>436</v>
      </c>
      <c r="B31" s="218">
        <v>25448</v>
      </c>
      <c r="C31" s="219">
        <f t="shared" si="1"/>
        <v>0.4045130141054537</v>
      </c>
    </row>
    <row r="32" spans="1:3" s="105" customFormat="1" ht="12.75" customHeight="1">
      <c r="A32" s="217" t="s">
        <v>438</v>
      </c>
      <c r="B32" s="218">
        <v>240193.08</v>
      </c>
      <c r="C32" s="219">
        <f t="shared" si="1"/>
        <v>3.818029973203095</v>
      </c>
    </row>
    <row r="33" spans="1:3" s="105" customFormat="1" ht="12.75" customHeight="1">
      <c r="A33" s="217" t="s">
        <v>439</v>
      </c>
      <c r="B33" s="218">
        <v>27209.09</v>
      </c>
      <c r="C33" s="219">
        <f t="shared" si="1"/>
        <v>0.43250671985879274</v>
      </c>
    </row>
    <row r="34" spans="1:3" s="105" customFormat="1" ht="12.75" customHeight="1">
      <c r="A34" s="217" t="s">
        <v>440</v>
      </c>
      <c r="B34" s="218">
        <v>476336.09</v>
      </c>
      <c r="C34" s="219">
        <f t="shared" si="1"/>
        <v>7.571681369581368</v>
      </c>
    </row>
    <row r="35" spans="1:3" s="105" customFormat="1" ht="22.5" customHeight="1">
      <c r="A35" s="220" t="s">
        <v>441</v>
      </c>
      <c r="B35" s="221">
        <f>SUM(B24:B34)</f>
        <v>6291021.33</v>
      </c>
      <c r="C35" s="221">
        <f t="shared" si="1"/>
        <v>100</v>
      </c>
    </row>
    <row r="38" spans="1:10" s="29" customFormat="1" ht="75" customHeight="1">
      <c r="A38" s="220" t="s">
        <v>490</v>
      </c>
      <c r="B38" s="424" t="s">
        <v>106</v>
      </c>
      <c r="C38" s="426"/>
      <c r="D38" s="99"/>
      <c r="E38" s="99"/>
      <c r="F38" s="85"/>
      <c r="G38" s="101"/>
      <c r="H38" s="87"/>
      <c r="I38" s="101"/>
      <c r="J38" s="87"/>
    </row>
    <row r="39" spans="1:3" s="105" customFormat="1" ht="99.75" customHeight="1">
      <c r="A39" s="532" t="s">
        <v>49</v>
      </c>
      <c r="B39" s="223" t="s">
        <v>556</v>
      </c>
      <c r="C39" s="532" t="s">
        <v>241</v>
      </c>
    </row>
    <row r="40" spans="1:3" s="105" customFormat="1" ht="10.5">
      <c r="A40" s="533"/>
      <c r="B40" s="223" t="s">
        <v>491</v>
      </c>
      <c r="C40" s="533"/>
    </row>
    <row r="41" spans="1:3" s="105" customFormat="1" ht="12.75" customHeight="1">
      <c r="A41" s="217" t="s">
        <v>442</v>
      </c>
      <c r="B41" s="218">
        <v>41454.85</v>
      </c>
      <c r="C41" s="219">
        <f>B41/$B$62*100</f>
        <v>0.320237643564376</v>
      </c>
    </row>
    <row r="42" spans="1:3" s="105" customFormat="1" ht="12.75" customHeight="1">
      <c r="A42" s="217" t="s">
        <v>443</v>
      </c>
      <c r="B42" s="218">
        <v>285514.8</v>
      </c>
      <c r="C42" s="219">
        <f aca="true" t="shared" si="2" ref="C42:C62">B42/$B$62*100</f>
        <v>2.205594442019549</v>
      </c>
    </row>
    <row r="43" spans="1:3" s="105" customFormat="1" ht="12.75" customHeight="1">
      <c r="A43" s="217" t="s">
        <v>444</v>
      </c>
      <c r="B43" s="218">
        <v>212420.46</v>
      </c>
      <c r="C43" s="219">
        <f t="shared" si="2"/>
        <v>1.6409425569085594</v>
      </c>
    </row>
    <row r="44" spans="1:3" s="105" customFormat="1" ht="12.75" customHeight="1">
      <c r="A44" s="217" t="s">
        <v>445</v>
      </c>
      <c r="B44" s="218">
        <v>579378.99</v>
      </c>
      <c r="C44" s="219">
        <f t="shared" si="2"/>
        <v>4.475687705740297</v>
      </c>
    </row>
    <row r="45" spans="1:3" s="105" customFormat="1" ht="12.75" customHeight="1">
      <c r="A45" s="217" t="s">
        <v>446</v>
      </c>
      <c r="B45" s="218">
        <v>256697.17</v>
      </c>
      <c r="C45" s="219">
        <f t="shared" si="2"/>
        <v>1.9829789959544912</v>
      </c>
    </row>
    <row r="46" spans="1:3" s="105" customFormat="1" ht="12.75" customHeight="1">
      <c r="A46" s="217" t="s">
        <v>447</v>
      </c>
      <c r="B46" s="218">
        <v>449290.33</v>
      </c>
      <c r="C46" s="219">
        <f t="shared" si="2"/>
        <v>3.4707561734142294</v>
      </c>
    </row>
    <row r="47" spans="1:3" s="105" customFormat="1" ht="12.75" customHeight="1">
      <c r="A47" s="217" t="s">
        <v>448</v>
      </c>
      <c r="B47" s="218">
        <v>729076.35</v>
      </c>
      <c r="C47" s="219">
        <f t="shared" si="2"/>
        <v>5.6320959381716795</v>
      </c>
    </row>
    <row r="48" spans="1:3" s="105" customFormat="1" ht="12.75" customHeight="1">
      <c r="A48" s="217" t="s">
        <v>449</v>
      </c>
      <c r="B48" s="218">
        <v>202458.38</v>
      </c>
      <c r="C48" s="219">
        <f t="shared" si="2"/>
        <v>1.5639857466873235</v>
      </c>
    </row>
    <row r="49" spans="1:3" s="105" customFormat="1" ht="12.75" customHeight="1">
      <c r="A49" s="217" t="s">
        <v>450</v>
      </c>
      <c r="B49" s="218">
        <v>362660.35</v>
      </c>
      <c r="C49" s="219">
        <f t="shared" si="2"/>
        <v>2.801541819551436</v>
      </c>
    </row>
    <row r="50" spans="1:3" s="105" customFormat="1" ht="12.75" customHeight="1">
      <c r="A50" s="217" t="s">
        <v>451</v>
      </c>
      <c r="B50" s="218">
        <v>197666.26</v>
      </c>
      <c r="C50" s="219">
        <f t="shared" si="2"/>
        <v>1.5269667436882122</v>
      </c>
    </row>
    <row r="51" spans="1:3" s="105" customFormat="1" ht="12.75" customHeight="1">
      <c r="A51" s="217" t="s">
        <v>452</v>
      </c>
      <c r="B51" s="229">
        <v>0</v>
      </c>
      <c r="C51" s="230">
        <f t="shared" si="2"/>
        <v>0</v>
      </c>
    </row>
    <row r="52" spans="1:3" s="105" customFormat="1" ht="12.75" customHeight="1">
      <c r="A52" s="217" t="s">
        <v>573</v>
      </c>
      <c r="B52" s="229">
        <v>0</v>
      </c>
      <c r="C52" s="230">
        <f t="shared" si="2"/>
        <v>0</v>
      </c>
    </row>
    <row r="53" spans="1:3" s="105" customFormat="1" ht="12.75" customHeight="1">
      <c r="A53" s="217" t="s">
        <v>453</v>
      </c>
      <c r="B53" s="218">
        <v>240043</v>
      </c>
      <c r="C53" s="219">
        <f t="shared" si="2"/>
        <v>1.854325963647764</v>
      </c>
    </row>
    <row r="54" spans="1:3" s="105" customFormat="1" ht="12.75" customHeight="1">
      <c r="A54" s="217" t="s">
        <v>454</v>
      </c>
      <c r="B54" s="218">
        <v>319162.21</v>
      </c>
      <c r="C54" s="219">
        <f t="shared" si="2"/>
        <v>2.4655198136092284</v>
      </c>
    </row>
    <row r="55" spans="1:3" s="105" customFormat="1" ht="12.75" customHeight="1">
      <c r="A55" s="217" t="s">
        <v>28</v>
      </c>
      <c r="B55" s="218">
        <v>7679946.950000001</v>
      </c>
      <c r="C55" s="219">
        <f t="shared" si="2"/>
        <v>59.327391462456546</v>
      </c>
    </row>
    <row r="56" spans="1:3" s="105" customFormat="1" ht="12.75" customHeight="1">
      <c r="A56" s="217" t="s">
        <v>455</v>
      </c>
      <c r="B56" s="218">
        <v>715362.55</v>
      </c>
      <c r="C56" s="219">
        <f t="shared" si="2"/>
        <v>5.526157188029944</v>
      </c>
    </row>
    <row r="57" spans="1:3" s="105" customFormat="1" ht="12.75" customHeight="1">
      <c r="A57" s="217" t="s">
        <v>456</v>
      </c>
      <c r="B57" s="218">
        <v>67863</v>
      </c>
      <c r="C57" s="219">
        <f t="shared" si="2"/>
        <v>0.5242399189771341</v>
      </c>
    </row>
    <row r="58" spans="1:3" s="105" customFormat="1" ht="12.75" customHeight="1">
      <c r="A58" s="217" t="s">
        <v>457</v>
      </c>
      <c r="B58" s="229">
        <v>0</v>
      </c>
      <c r="C58" s="230">
        <f t="shared" si="2"/>
        <v>0</v>
      </c>
    </row>
    <row r="59" spans="1:3" s="105" customFormat="1" ht="12.75" customHeight="1">
      <c r="A59" s="217" t="s">
        <v>458</v>
      </c>
      <c r="B59" s="218">
        <v>260049.53</v>
      </c>
      <c r="C59" s="219">
        <f t="shared" si="2"/>
        <v>2.00887589020883</v>
      </c>
    </row>
    <row r="60" spans="1:3" s="105" customFormat="1" ht="29.25" customHeight="1">
      <c r="A60" s="286" t="s">
        <v>525</v>
      </c>
      <c r="B60" s="218">
        <v>345982</v>
      </c>
      <c r="C60" s="219">
        <f t="shared" si="2"/>
        <v>2.6727019973703907</v>
      </c>
    </row>
    <row r="61" spans="1:3" s="105" customFormat="1" ht="12.75" customHeight="1">
      <c r="A61" s="217" t="s">
        <v>580</v>
      </c>
      <c r="B61" s="229">
        <v>0</v>
      </c>
      <c r="C61" s="230">
        <f t="shared" si="2"/>
        <v>0</v>
      </c>
    </row>
    <row r="62" spans="1:3" s="105" customFormat="1" ht="22.5" customHeight="1">
      <c r="A62" s="220" t="s">
        <v>51</v>
      </c>
      <c r="B62" s="221">
        <f>SUM(B41:B61)</f>
        <v>12945027.180000002</v>
      </c>
      <c r="C62" s="221">
        <f t="shared" si="2"/>
        <v>100</v>
      </c>
    </row>
    <row r="63" ht="12.75">
      <c r="B63" s="228"/>
    </row>
    <row r="64" spans="1:3" ht="42.75" customHeight="1">
      <c r="A64" s="531" t="s">
        <v>574</v>
      </c>
      <c r="B64" s="531"/>
      <c r="C64" s="531"/>
    </row>
    <row r="65" spans="1:3" ht="12.75">
      <c r="A65" s="231"/>
      <c r="B65" s="231"/>
      <c r="C65" s="231"/>
    </row>
    <row r="66" spans="1:3" ht="42.75" customHeight="1">
      <c r="A66" s="531" t="s">
        <v>575</v>
      </c>
      <c r="B66" s="531"/>
      <c r="C66" s="531"/>
    </row>
    <row r="68" spans="1:10" s="29" customFormat="1" ht="75" customHeight="1">
      <c r="A68" s="220" t="s">
        <v>490</v>
      </c>
      <c r="B68" s="424" t="s">
        <v>107</v>
      </c>
      <c r="C68" s="426"/>
      <c r="D68" s="99"/>
      <c r="E68" s="99"/>
      <c r="F68" s="85"/>
      <c r="G68" s="101"/>
      <c r="H68" s="87"/>
      <c r="I68" s="101"/>
      <c r="J68" s="87"/>
    </row>
    <row r="69" spans="1:3" s="105" customFormat="1" ht="99.75" customHeight="1">
      <c r="A69" s="532" t="s">
        <v>49</v>
      </c>
      <c r="B69" s="223" t="s">
        <v>556</v>
      </c>
      <c r="C69" s="532" t="s">
        <v>241</v>
      </c>
    </row>
    <row r="70" spans="1:3" s="105" customFormat="1" ht="10.5">
      <c r="A70" s="533"/>
      <c r="B70" s="223" t="s">
        <v>491</v>
      </c>
      <c r="C70" s="533"/>
    </row>
    <row r="71" spans="1:3" ht="12.75">
      <c r="A71" s="217" t="s">
        <v>460</v>
      </c>
      <c r="B71" s="218">
        <v>480296.35</v>
      </c>
      <c r="C71" s="219">
        <f>B71/$B$104*100</f>
        <v>2.244556370142288</v>
      </c>
    </row>
    <row r="72" spans="1:3" ht="12.75">
      <c r="A72" s="217" t="s">
        <v>461</v>
      </c>
      <c r="B72" s="218">
        <v>318630.09</v>
      </c>
      <c r="C72" s="219">
        <f aca="true" t="shared" si="3" ref="C72:C104">B72/$B$104*100</f>
        <v>1.4890456657197386</v>
      </c>
    </row>
    <row r="73" spans="1:3" ht="12.75">
      <c r="A73" s="217" t="s">
        <v>462</v>
      </c>
      <c r="B73" s="218">
        <v>110641</v>
      </c>
      <c r="C73" s="219">
        <f t="shared" si="3"/>
        <v>0.5170556914474009</v>
      </c>
    </row>
    <row r="74" spans="1:3" ht="12.75">
      <c r="A74" s="217" t="s">
        <v>463</v>
      </c>
      <c r="B74" s="218">
        <v>451834.47</v>
      </c>
      <c r="C74" s="219">
        <f t="shared" si="3"/>
        <v>2.1115462107683403</v>
      </c>
    </row>
    <row r="75" spans="1:3" ht="12.75">
      <c r="A75" s="217" t="s">
        <v>464</v>
      </c>
      <c r="B75" s="218">
        <v>352282.78</v>
      </c>
      <c r="C75" s="219">
        <f t="shared" si="3"/>
        <v>1.6463139016993034</v>
      </c>
    </row>
    <row r="76" spans="1:3" ht="12.75">
      <c r="A76" s="217" t="s">
        <v>465</v>
      </c>
      <c r="B76" s="218">
        <v>438786.27</v>
      </c>
      <c r="C76" s="219">
        <f t="shared" si="3"/>
        <v>2.050568398988404</v>
      </c>
    </row>
    <row r="77" spans="1:3" ht="12.75">
      <c r="A77" s="217" t="s">
        <v>122</v>
      </c>
      <c r="B77" s="218">
        <v>376084.65</v>
      </c>
      <c r="C77" s="219">
        <f t="shared" si="3"/>
        <v>1.7575465582243814</v>
      </c>
    </row>
    <row r="78" spans="1:3" ht="12.75">
      <c r="A78" s="217" t="s">
        <v>123</v>
      </c>
      <c r="B78" s="218">
        <v>23500</v>
      </c>
      <c r="C78" s="219">
        <f t="shared" si="3"/>
        <v>0.10982193534958941</v>
      </c>
    </row>
    <row r="79" spans="1:3" ht="12.75">
      <c r="A79" s="217" t="s">
        <v>124</v>
      </c>
      <c r="B79" s="218">
        <v>807492</v>
      </c>
      <c r="C79" s="219">
        <f t="shared" si="3"/>
        <v>3.773631243374921</v>
      </c>
    </row>
    <row r="80" spans="1:3" ht="12.75">
      <c r="A80" s="217" t="s">
        <v>125</v>
      </c>
      <c r="B80" s="218">
        <v>542132.07</v>
      </c>
      <c r="C80" s="219">
        <f t="shared" si="3"/>
        <v>2.5335316230842158</v>
      </c>
    </row>
    <row r="81" spans="1:3" ht="12.75">
      <c r="A81" s="217" t="s">
        <v>126</v>
      </c>
      <c r="B81" s="218">
        <v>192828.16</v>
      </c>
      <c r="C81" s="219">
        <f t="shared" si="3"/>
        <v>0.9011387966425652</v>
      </c>
    </row>
    <row r="82" spans="1:3" ht="12.75">
      <c r="A82" s="217" t="s">
        <v>127</v>
      </c>
      <c r="B82" s="218">
        <v>297371.28</v>
      </c>
      <c r="C82" s="219">
        <f t="shared" si="3"/>
        <v>1.3896974249780703</v>
      </c>
    </row>
    <row r="83" spans="1:3" ht="12.75">
      <c r="A83" s="217" t="s">
        <v>128</v>
      </c>
      <c r="B83" s="218">
        <v>528344</v>
      </c>
      <c r="C83" s="219">
        <f t="shared" si="3"/>
        <v>2.4690961961848283</v>
      </c>
    </row>
    <row r="84" spans="1:3" ht="12.75">
      <c r="A84" s="217" t="s">
        <v>129</v>
      </c>
      <c r="B84" s="218">
        <v>1208482</v>
      </c>
      <c r="C84" s="219">
        <f t="shared" si="3"/>
        <v>5.6475673223464895</v>
      </c>
    </row>
    <row r="85" spans="1:3" ht="12.75">
      <c r="A85" s="217" t="s">
        <v>130</v>
      </c>
      <c r="B85" s="218">
        <v>230000</v>
      </c>
      <c r="C85" s="219">
        <f t="shared" si="3"/>
        <v>1.0748529842725774</v>
      </c>
    </row>
    <row r="86" spans="1:3" ht="12.75">
      <c r="A86" s="217" t="s">
        <v>131</v>
      </c>
      <c r="B86" s="218">
        <v>57491.47</v>
      </c>
      <c r="C86" s="219">
        <f t="shared" si="3"/>
        <v>0.2686733830422493</v>
      </c>
    </row>
    <row r="87" spans="1:3" ht="12.75">
      <c r="A87" s="217" t="s">
        <v>132</v>
      </c>
      <c r="B87" s="218">
        <v>303495.73</v>
      </c>
      <c r="C87" s="219">
        <f t="shared" si="3"/>
        <v>1.4183186569760187</v>
      </c>
    </row>
    <row r="88" spans="1:3" ht="12.75">
      <c r="A88" s="217" t="s">
        <v>133</v>
      </c>
      <c r="B88" s="218">
        <v>560382.83</v>
      </c>
      <c r="C88" s="219">
        <f t="shared" si="3"/>
        <v>2.618822422437445</v>
      </c>
    </row>
    <row r="89" spans="1:3" ht="12.75">
      <c r="A89" s="217" t="s">
        <v>134</v>
      </c>
      <c r="B89" s="218">
        <v>293791.71</v>
      </c>
      <c r="C89" s="219">
        <f t="shared" si="3"/>
        <v>1.3729691141219287</v>
      </c>
    </row>
    <row r="90" spans="1:3" ht="12.75">
      <c r="A90" s="217" t="s">
        <v>135</v>
      </c>
      <c r="B90" s="218">
        <v>405367.67</v>
      </c>
      <c r="C90" s="219">
        <f t="shared" si="3"/>
        <v>1.8943941296831357</v>
      </c>
    </row>
    <row r="91" spans="1:3" ht="12.75">
      <c r="A91" s="217" t="s">
        <v>136</v>
      </c>
      <c r="B91" s="218">
        <v>640728.7</v>
      </c>
      <c r="C91" s="219">
        <f t="shared" si="3"/>
        <v>2.9943006752351686</v>
      </c>
    </row>
    <row r="92" spans="1:3" ht="12.75">
      <c r="A92" s="217" t="s">
        <v>137</v>
      </c>
      <c r="B92" s="218">
        <v>383517</v>
      </c>
      <c r="C92" s="219">
        <f t="shared" si="3"/>
        <v>1.792279965083765</v>
      </c>
    </row>
    <row r="93" spans="1:3" ht="12.75">
      <c r="A93" s="217" t="s">
        <v>138</v>
      </c>
      <c r="B93" s="218">
        <v>337012.84</v>
      </c>
      <c r="C93" s="219">
        <f t="shared" si="3"/>
        <v>1.5749532904877244</v>
      </c>
    </row>
    <row r="94" spans="1:3" ht="12.75">
      <c r="A94" s="217" t="s">
        <v>139</v>
      </c>
      <c r="B94" s="218">
        <v>8404953.05</v>
      </c>
      <c r="C94" s="219">
        <f t="shared" si="3"/>
        <v>39.2786472541887</v>
      </c>
    </row>
    <row r="95" spans="1:3" ht="12.75">
      <c r="A95" s="217" t="s">
        <v>140</v>
      </c>
      <c r="B95" s="218">
        <v>350166.13</v>
      </c>
      <c r="C95" s="219">
        <f t="shared" si="3"/>
        <v>1.6364222166159965</v>
      </c>
    </row>
    <row r="96" spans="1:3" ht="12.75">
      <c r="A96" s="217" t="s">
        <v>141</v>
      </c>
      <c r="B96" s="218">
        <v>157206</v>
      </c>
      <c r="C96" s="219">
        <f t="shared" si="3"/>
        <v>0.7346666880241511</v>
      </c>
    </row>
    <row r="97" spans="1:3" ht="12.75">
      <c r="A97" s="217" t="s">
        <v>142</v>
      </c>
      <c r="B97" s="218">
        <v>28859.36</v>
      </c>
      <c r="C97" s="219">
        <f t="shared" si="3"/>
        <v>0.13486769226172454</v>
      </c>
    </row>
    <row r="98" spans="1:3" ht="12.75">
      <c r="A98" s="217" t="s">
        <v>143</v>
      </c>
      <c r="B98" s="218">
        <v>579198.87</v>
      </c>
      <c r="C98" s="219">
        <f t="shared" si="3"/>
        <v>2.7067549300295846</v>
      </c>
    </row>
    <row r="99" spans="1:3" ht="12.75">
      <c r="A99" s="217" t="s">
        <v>144</v>
      </c>
      <c r="B99" s="218">
        <v>724218.48</v>
      </c>
      <c r="C99" s="219">
        <f t="shared" si="3"/>
        <v>3.3844712804058688</v>
      </c>
    </row>
    <row r="100" spans="1:3" ht="12.75">
      <c r="A100" s="217" t="s">
        <v>145</v>
      </c>
      <c r="B100" s="218">
        <v>547927.84</v>
      </c>
      <c r="C100" s="219">
        <f t="shared" si="3"/>
        <v>2.5606168434349006</v>
      </c>
    </row>
    <row r="101" spans="1:3" ht="12.75">
      <c r="A101" s="217" t="s">
        <v>146</v>
      </c>
      <c r="B101" s="218">
        <v>1221660</v>
      </c>
      <c r="C101" s="219">
        <f t="shared" si="3"/>
        <v>5.709151725071464</v>
      </c>
    </row>
    <row r="102" spans="1:3" ht="12.75">
      <c r="A102" s="217" t="s">
        <v>147</v>
      </c>
      <c r="B102" s="218">
        <v>25000</v>
      </c>
      <c r="C102" s="219">
        <f t="shared" si="3"/>
        <v>0.11683184611658447</v>
      </c>
    </row>
    <row r="103" spans="1:3" ht="12.75">
      <c r="A103" s="217" t="s">
        <v>148</v>
      </c>
      <c r="B103" s="218">
        <v>18592.44</v>
      </c>
      <c r="C103" s="219">
        <f t="shared" si="3"/>
        <v>0.0868875635604732</v>
      </c>
    </row>
    <row r="104" spans="1:3" ht="25.5" customHeight="1">
      <c r="A104" s="216" t="s">
        <v>467</v>
      </c>
      <c r="B104" s="221">
        <f>SUM(B71:B103)</f>
        <v>21398275.240000002</v>
      </c>
      <c r="C104" s="221">
        <f t="shared" si="3"/>
        <v>100</v>
      </c>
    </row>
    <row r="106" spans="1:10" s="29" customFormat="1" ht="75" customHeight="1">
      <c r="A106" s="220" t="s">
        <v>490</v>
      </c>
      <c r="B106" s="424" t="s">
        <v>108</v>
      </c>
      <c r="C106" s="426"/>
      <c r="D106" s="99"/>
      <c r="E106" s="99"/>
      <c r="F106" s="85"/>
      <c r="G106" s="101"/>
      <c r="H106" s="87"/>
      <c r="I106" s="101"/>
      <c r="J106" s="87"/>
    </row>
    <row r="107" spans="1:3" s="105" customFormat="1" ht="59.25" customHeight="1">
      <c r="A107" s="534" t="s">
        <v>49</v>
      </c>
      <c r="B107" s="224" t="s">
        <v>556</v>
      </c>
      <c r="C107" s="534" t="s">
        <v>241</v>
      </c>
    </row>
    <row r="108" spans="1:3" s="105" customFormat="1" ht="18.75" customHeight="1">
      <c r="A108" s="535"/>
      <c r="B108" s="224" t="s">
        <v>491</v>
      </c>
      <c r="C108" s="535"/>
    </row>
    <row r="109" spans="1:3" ht="12.75">
      <c r="A109" s="217" t="s">
        <v>149</v>
      </c>
      <c r="B109" s="218">
        <v>144295.88</v>
      </c>
      <c r="C109" s="219">
        <f>B109/$B$143*100</f>
        <v>0.506183890855886</v>
      </c>
    </row>
    <row r="110" spans="1:3" ht="12.75">
      <c r="A110" s="217" t="s">
        <v>150</v>
      </c>
      <c r="B110" s="218">
        <v>420025</v>
      </c>
      <c r="C110" s="219">
        <f aca="true" t="shared" si="4" ref="C110:C143">B110/$B$143*100</f>
        <v>1.4734300713003274</v>
      </c>
    </row>
    <row r="111" spans="1:3" ht="12.75">
      <c r="A111" s="217" t="s">
        <v>151</v>
      </c>
      <c r="B111" s="218">
        <v>538449.04</v>
      </c>
      <c r="C111" s="219">
        <f t="shared" si="4"/>
        <v>1.8888566332927637</v>
      </c>
    </row>
    <row r="112" spans="1:3" ht="12.75">
      <c r="A112" s="217" t="s">
        <v>152</v>
      </c>
      <c r="B112" s="218">
        <v>3709210.18</v>
      </c>
      <c r="C112" s="219">
        <f t="shared" si="4"/>
        <v>13.011753633677284</v>
      </c>
    </row>
    <row r="113" spans="1:3" ht="12.75">
      <c r="A113" s="217" t="s">
        <v>153</v>
      </c>
      <c r="B113" s="218">
        <v>1136112</v>
      </c>
      <c r="C113" s="219">
        <f t="shared" si="4"/>
        <v>3.9854332127020005</v>
      </c>
    </row>
    <row r="114" spans="1:3" ht="12.75">
      <c r="A114" s="217" t="s">
        <v>154</v>
      </c>
      <c r="B114" s="229">
        <v>0</v>
      </c>
      <c r="C114" s="230">
        <f t="shared" si="4"/>
        <v>0</v>
      </c>
    </row>
    <row r="115" spans="1:3" ht="12.75">
      <c r="A115" s="217" t="s">
        <v>155</v>
      </c>
      <c r="B115" s="229">
        <v>0</v>
      </c>
      <c r="C115" s="230">
        <f t="shared" si="4"/>
        <v>0</v>
      </c>
    </row>
    <row r="116" spans="1:3" ht="12.75">
      <c r="A116" s="217" t="s">
        <v>156</v>
      </c>
      <c r="B116" s="218">
        <v>371564</v>
      </c>
      <c r="C116" s="219">
        <f t="shared" si="4"/>
        <v>1.3034309172373904</v>
      </c>
    </row>
    <row r="117" spans="1:3" ht="12.75">
      <c r="A117" s="217" t="s">
        <v>157</v>
      </c>
      <c r="B117" s="218">
        <v>331575.54</v>
      </c>
      <c r="C117" s="219">
        <f t="shared" si="4"/>
        <v>1.163153077896898</v>
      </c>
    </row>
    <row r="118" spans="1:3" ht="12.75">
      <c r="A118" s="217" t="s">
        <v>158</v>
      </c>
      <c r="B118" s="218">
        <v>552491.84</v>
      </c>
      <c r="C118" s="219">
        <f t="shared" si="4"/>
        <v>1.9381181863080748</v>
      </c>
    </row>
    <row r="119" spans="1:3" ht="12.75">
      <c r="A119" s="217" t="s">
        <v>159</v>
      </c>
      <c r="B119" s="218">
        <v>635015.29</v>
      </c>
      <c r="C119" s="219">
        <f t="shared" si="4"/>
        <v>2.227606985349677</v>
      </c>
    </row>
    <row r="120" spans="1:3" ht="12.75">
      <c r="A120" s="217" t="s">
        <v>160</v>
      </c>
      <c r="B120" s="218">
        <v>1367776.19</v>
      </c>
      <c r="C120" s="219">
        <f t="shared" si="4"/>
        <v>4.798101468137825</v>
      </c>
    </row>
    <row r="121" spans="1:3" ht="12.75">
      <c r="A121" s="217" t="s">
        <v>161</v>
      </c>
      <c r="B121" s="218">
        <v>28459.43</v>
      </c>
      <c r="C121" s="219">
        <f t="shared" si="4"/>
        <v>0.09983448598075514</v>
      </c>
    </row>
    <row r="122" spans="1:3" ht="12.75">
      <c r="A122" s="217" t="s">
        <v>162</v>
      </c>
      <c r="B122" s="218">
        <v>13000</v>
      </c>
      <c r="C122" s="219">
        <f t="shared" si="4"/>
        <v>0.04560345438224929</v>
      </c>
    </row>
    <row r="123" spans="1:3" ht="12.75">
      <c r="A123" s="217" t="s">
        <v>163</v>
      </c>
      <c r="B123" s="218">
        <v>686342.13</v>
      </c>
      <c r="C123" s="219">
        <f t="shared" si="4"/>
        <v>2.4076593858516007</v>
      </c>
    </row>
    <row r="124" spans="1:3" ht="12.75">
      <c r="A124" s="217" t="s">
        <v>304</v>
      </c>
      <c r="B124" s="218">
        <v>39512</v>
      </c>
      <c r="C124" s="219">
        <f t="shared" si="4"/>
        <v>0.13860643765780262</v>
      </c>
    </row>
    <row r="125" spans="1:3" ht="12.75">
      <c r="A125" s="217" t="s">
        <v>165</v>
      </c>
      <c r="B125" s="218">
        <v>420420</v>
      </c>
      <c r="C125" s="219">
        <f t="shared" si="4"/>
        <v>1.474815714721942</v>
      </c>
    </row>
    <row r="126" spans="1:3" ht="12.75">
      <c r="A126" s="217" t="s">
        <v>166</v>
      </c>
      <c r="B126" s="218">
        <v>1183997.95</v>
      </c>
      <c r="C126" s="219">
        <f t="shared" si="4"/>
        <v>4.153415115500128</v>
      </c>
    </row>
    <row r="127" spans="1:3" ht="12.75">
      <c r="A127" s="217" t="s">
        <v>30</v>
      </c>
      <c r="B127" s="218">
        <v>9775443.41</v>
      </c>
      <c r="C127" s="219">
        <f t="shared" si="4"/>
        <v>34.29184520109188</v>
      </c>
    </row>
    <row r="128" spans="1:3" ht="12.75">
      <c r="A128" s="217" t="s">
        <v>167</v>
      </c>
      <c r="B128" s="218">
        <v>380369.64</v>
      </c>
      <c r="C128" s="219">
        <f t="shared" si="4"/>
        <v>1.3343207327794295</v>
      </c>
    </row>
    <row r="129" spans="1:3" ht="12.75">
      <c r="A129" s="217" t="s">
        <v>303</v>
      </c>
      <c r="B129" s="218">
        <v>442868.59</v>
      </c>
      <c r="C129" s="219">
        <f t="shared" si="4"/>
        <v>1.5535644262612358</v>
      </c>
    </row>
    <row r="130" spans="1:3" ht="12.75">
      <c r="A130" s="217" t="s">
        <v>169</v>
      </c>
      <c r="B130" s="218">
        <v>497605.83</v>
      </c>
      <c r="C130" s="219">
        <f t="shared" si="4"/>
        <v>1.7455803668266383</v>
      </c>
    </row>
    <row r="131" spans="1:3" ht="12.75">
      <c r="A131" s="217" t="s">
        <v>170</v>
      </c>
      <c r="B131" s="218">
        <v>366940</v>
      </c>
      <c r="C131" s="219">
        <f t="shared" si="4"/>
        <v>1.2872101193094272</v>
      </c>
    </row>
    <row r="132" spans="1:3" ht="12.75">
      <c r="A132" s="217" t="s">
        <v>171</v>
      </c>
      <c r="B132" s="218">
        <v>290029.23</v>
      </c>
      <c r="C132" s="219">
        <f t="shared" si="4"/>
        <v>1.017410366140299</v>
      </c>
    </row>
    <row r="133" spans="1:3" ht="12.75">
      <c r="A133" s="217" t="s">
        <v>172</v>
      </c>
      <c r="B133" s="218">
        <v>228562.66</v>
      </c>
      <c r="C133" s="219">
        <f t="shared" si="4"/>
        <v>0.8017882183688887</v>
      </c>
    </row>
    <row r="134" spans="1:3" ht="12.75">
      <c r="A134" s="217" t="s">
        <v>173</v>
      </c>
      <c r="B134" s="218">
        <v>63557.59</v>
      </c>
      <c r="C134" s="219">
        <f t="shared" si="4"/>
        <v>0.2229573581700541</v>
      </c>
    </row>
    <row r="135" spans="1:3" ht="12.75">
      <c r="A135" s="217" t="s">
        <v>174</v>
      </c>
      <c r="B135" s="218">
        <v>142620</v>
      </c>
      <c r="C135" s="219">
        <f t="shared" si="4"/>
        <v>0.5003049741535688</v>
      </c>
    </row>
    <row r="136" spans="1:3" ht="12.75">
      <c r="A136" s="217" t="s">
        <v>175</v>
      </c>
      <c r="B136" s="218">
        <v>1590825.63</v>
      </c>
      <c r="C136" s="219">
        <f t="shared" si="4"/>
        <v>5.5805495421398446</v>
      </c>
    </row>
    <row r="137" spans="1:3" ht="12.75">
      <c r="A137" s="217" t="s">
        <v>176</v>
      </c>
      <c r="B137" s="229">
        <v>0</v>
      </c>
      <c r="C137" s="230">
        <f t="shared" si="4"/>
        <v>0</v>
      </c>
    </row>
    <row r="138" spans="1:3" ht="12.75">
      <c r="A138" s="217" t="s">
        <v>177</v>
      </c>
      <c r="B138" s="218">
        <v>948831</v>
      </c>
      <c r="C138" s="219">
        <f t="shared" si="4"/>
        <v>3.3284593249972287</v>
      </c>
    </row>
    <row r="139" spans="1:3" ht="12.75">
      <c r="A139" s="217" t="s">
        <v>178</v>
      </c>
      <c r="B139" s="229">
        <v>0</v>
      </c>
      <c r="C139" s="230">
        <f t="shared" si="4"/>
        <v>0</v>
      </c>
    </row>
    <row r="140" spans="1:3" ht="12.75">
      <c r="A140" s="217" t="s">
        <v>302</v>
      </c>
      <c r="B140" s="218">
        <v>2183152.86</v>
      </c>
      <c r="C140" s="219">
        <f t="shared" si="4"/>
        <v>7.658408604652851</v>
      </c>
    </row>
    <row r="141" spans="1:3" ht="12.75">
      <c r="A141" s="217" t="s">
        <v>179</v>
      </c>
      <c r="B141" s="229">
        <v>0</v>
      </c>
      <c r="C141" s="230">
        <f t="shared" si="4"/>
        <v>0</v>
      </c>
    </row>
    <row r="142" spans="1:3" ht="12.75">
      <c r="A142" s="217" t="s">
        <v>19</v>
      </c>
      <c r="B142" s="218">
        <v>17559.53</v>
      </c>
      <c r="C142" s="219">
        <f t="shared" si="4"/>
        <v>0.06159809425605676</v>
      </c>
    </row>
    <row r="143" spans="1:3" ht="25.5" customHeight="1">
      <c r="A143" s="216" t="s">
        <v>468</v>
      </c>
      <c r="B143" s="221">
        <f>SUM(B109:B142)</f>
        <v>28506612.439999998</v>
      </c>
      <c r="C143" s="221">
        <f t="shared" si="4"/>
        <v>100</v>
      </c>
    </row>
    <row r="145" spans="1:9" s="86" customFormat="1" ht="56.25" customHeight="1">
      <c r="A145" s="529" t="s">
        <v>305</v>
      </c>
      <c r="B145" s="529"/>
      <c r="C145" s="529"/>
      <c r="D145" s="90"/>
      <c r="E145" s="90"/>
      <c r="F145" s="82"/>
      <c r="G145" s="226"/>
      <c r="H145" s="235"/>
      <c r="I145" s="225"/>
    </row>
    <row r="146" spans="1:9" s="86" customFormat="1" ht="31.5" customHeight="1">
      <c r="A146" s="90"/>
      <c r="B146" s="90"/>
      <c r="C146" s="90"/>
      <c r="D146" s="90"/>
      <c r="E146" s="90"/>
      <c r="F146" s="82"/>
      <c r="G146" s="226"/>
      <c r="H146" s="235"/>
      <c r="I146" s="225"/>
    </row>
    <row r="147" spans="1:10" s="29" customFormat="1" ht="98.25" customHeight="1">
      <c r="A147" s="220" t="s">
        <v>490</v>
      </c>
      <c r="B147" s="424" t="s">
        <v>109</v>
      </c>
      <c r="C147" s="426"/>
      <c r="D147" s="99"/>
      <c r="E147" s="99"/>
      <c r="F147" s="85"/>
      <c r="G147" s="101"/>
      <c r="H147" s="87"/>
      <c r="I147" s="101"/>
      <c r="J147" s="87"/>
    </row>
    <row r="148" spans="1:3" s="105" customFormat="1" ht="59.25" customHeight="1">
      <c r="A148" s="534" t="s">
        <v>49</v>
      </c>
      <c r="B148" s="224" t="s">
        <v>556</v>
      </c>
      <c r="C148" s="534" t="s">
        <v>241</v>
      </c>
    </row>
    <row r="149" spans="1:3" s="105" customFormat="1" ht="18.75" customHeight="1">
      <c r="A149" s="535"/>
      <c r="B149" s="224" t="s">
        <v>491</v>
      </c>
      <c r="C149" s="535"/>
    </row>
    <row r="150" spans="1:3" ht="12.75">
      <c r="A150" s="217" t="s">
        <v>288</v>
      </c>
      <c r="B150" s="218">
        <v>571210</v>
      </c>
      <c r="C150" s="219">
        <f>B150/$B$199*100</f>
        <v>1.0488356206419789</v>
      </c>
    </row>
    <row r="151" spans="1:3" ht="12.75">
      <c r="A151" s="217" t="s">
        <v>287</v>
      </c>
      <c r="B151" s="218">
        <v>487268.52</v>
      </c>
      <c r="C151" s="219">
        <f aca="true" t="shared" si="5" ref="C151:C199">B151/$B$199*100</f>
        <v>0.8947052407932258</v>
      </c>
    </row>
    <row r="152" spans="1:3" ht="12.75">
      <c r="A152" s="217" t="s">
        <v>286</v>
      </c>
      <c r="B152" s="218">
        <v>325278.98</v>
      </c>
      <c r="C152" s="219">
        <f t="shared" si="5"/>
        <v>0.5972657706799422</v>
      </c>
    </row>
    <row r="153" spans="1:3" ht="12.75">
      <c r="A153" s="217" t="s">
        <v>285</v>
      </c>
      <c r="B153" s="218">
        <v>362193.11</v>
      </c>
      <c r="C153" s="219">
        <f t="shared" si="5"/>
        <v>0.6650461919768534</v>
      </c>
    </row>
    <row r="154" spans="1:3" ht="12.75">
      <c r="A154" s="217" t="s">
        <v>284</v>
      </c>
      <c r="B154" s="218">
        <v>327698.44</v>
      </c>
      <c r="C154" s="219">
        <f t="shared" si="5"/>
        <v>0.6017082976502657</v>
      </c>
    </row>
    <row r="155" spans="1:3" ht="12.75">
      <c r="A155" s="217" t="s">
        <v>31</v>
      </c>
      <c r="B155" s="218">
        <v>27137289.93</v>
      </c>
      <c r="C155" s="219">
        <f t="shared" si="5"/>
        <v>49.82853298484422</v>
      </c>
    </row>
    <row r="156" spans="1:3" ht="12.75">
      <c r="A156" s="217" t="s">
        <v>283</v>
      </c>
      <c r="B156" s="218">
        <v>269130.24</v>
      </c>
      <c r="C156" s="219">
        <f t="shared" si="5"/>
        <v>0.4941674380769326</v>
      </c>
    </row>
    <row r="157" spans="1:3" ht="12.75">
      <c r="A157" s="217" t="s">
        <v>282</v>
      </c>
      <c r="B157" s="218">
        <v>640909</v>
      </c>
      <c r="C157" s="219">
        <f t="shared" si="5"/>
        <v>1.1768144619142347</v>
      </c>
    </row>
    <row r="158" spans="1:3" ht="12.75">
      <c r="A158" s="217" t="s">
        <v>281</v>
      </c>
      <c r="B158" s="218">
        <v>823523.61</v>
      </c>
      <c r="C158" s="219">
        <f t="shared" si="5"/>
        <v>1.5121249568594262</v>
      </c>
    </row>
    <row r="159" spans="1:3" ht="12.75">
      <c r="A159" s="217" t="s">
        <v>280</v>
      </c>
      <c r="B159" s="218">
        <v>2106131.62</v>
      </c>
      <c r="C159" s="219">
        <f t="shared" si="5"/>
        <v>3.8672044691381386</v>
      </c>
    </row>
    <row r="160" spans="1:3" ht="12.75">
      <c r="A160" s="217" t="s">
        <v>293</v>
      </c>
      <c r="B160" s="218">
        <v>34974.34</v>
      </c>
      <c r="C160" s="219">
        <f t="shared" si="5"/>
        <v>0.06421864743341955</v>
      </c>
    </row>
    <row r="161" spans="1:3" ht="12.75">
      <c r="A161" s="217" t="s">
        <v>279</v>
      </c>
      <c r="B161" s="218">
        <v>677756</v>
      </c>
      <c r="C161" s="219">
        <f t="shared" si="5"/>
        <v>1.2444716214769085</v>
      </c>
    </row>
    <row r="162" spans="1:3" ht="12.75">
      <c r="A162" s="217" t="s">
        <v>278</v>
      </c>
      <c r="B162" s="218">
        <v>878740.44</v>
      </c>
      <c r="C162" s="219">
        <f t="shared" si="5"/>
        <v>1.613512149245646</v>
      </c>
    </row>
    <row r="163" spans="1:3" ht="12.75">
      <c r="A163" s="217" t="s">
        <v>244</v>
      </c>
      <c r="B163" s="218">
        <v>287548</v>
      </c>
      <c r="C163" s="219">
        <f t="shared" si="5"/>
        <v>0.5279854782730689</v>
      </c>
    </row>
    <row r="164" spans="1:3" ht="12.75">
      <c r="A164" s="217" t="s">
        <v>294</v>
      </c>
      <c r="B164" s="218">
        <v>93628.51</v>
      </c>
      <c r="C164" s="219">
        <f t="shared" si="5"/>
        <v>0.17191736208335587</v>
      </c>
    </row>
    <row r="165" spans="1:3" ht="12.75">
      <c r="A165" s="217" t="s">
        <v>180</v>
      </c>
      <c r="B165" s="218">
        <v>955318.91</v>
      </c>
      <c r="C165" s="219">
        <f t="shared" si="5"/>
        <v>1.7541228302741</v>
      </c>
    </row>
    <row r="166" spans="1:3" ht="12.75">
      <c r="A166" s="217" t="s">
        <v>292</v>
      </c>
      <c r="B166" s="218">
        <v>25944.51</v>
      </c>
      <c r="C166" s="219">
        <f t="shared" si="5"/>
        <v>0.047638392619355444</v>
      </c>
    </row>
    <row r="167" spans="1:3" ht="12.75">
      <c r="A167" s="217" t="s">
        <v>276</v>
      </c>
      <c r="B167" s="218">
        <v>487123.73</v>
      </c>
      <c r="C167" s="219">
        <f t="shared" si="5"/>
        <v>0.8944393825107854</v>
      </c>
    </row>
    <row r="168" spans="1:3" ht="12.75">
      <c r="A168" s="217" t="s">
        <v>275</v>
      </c>
      <c r="B168" s="218">
        <v>528972.72</v>
      </c>
      <c r="C168" s="219">
        <f t="shared" si="5"/>
        <v>0.9712810193866976</v>
      </c>
    </row>
    <row r="169" spans="1:3" ht="12.75">
      <c r="A169" s="217" t="s">
        <v>274</v>
      </c>
      <c r="B169" s="218">
        <v>442823</v>
      </c>
      <c r="C169" s="219">
        <f t="shared" si="5"/>
        <v>0.8130959472690306</v>
      </c>
    </row>
    <row r="170" spans="1:3" ht="12.75">
      <c r="A170" s="217" t="s">
        <v>273</v>
      </c>
      <c r="B170" s="218">
        <v>239897.58</v>
      </c>
      <c r="C170" s="219">
        <f t="shared" si="5"/>
        <v>0.4404914606008451</v>
      </c>
    </row>
    <row r="171" spans="1:3" ht="12.75">
      <c r="A171" s="217" t="s">
        <v>272</v>
      </c>
      <c r="B171" s="218">
        <v>587775.56</v>
      </c>
      <c r="C171" s="219">
        <f t="shared" si="5"/>
        <v>1.0792527166379908</v>
      </c>
    </row>
    <row r="172" spans="1:3" ht="12.75">
      <c r="A172" s="217" t="s">
        <v>271</v>
      </c>
      <c r="B172" s="218">
        <v>140977.52</v>
      </c>
      <c r="C172" s="219">
        <f t="shared" si="5"/>
        <v>0.2588579413626634</v>
      </c>
    </row>
    <row r="173" spans="1:3" ht="12.75">
      <c r="A173" s="217" t="s">
        <v>181</v>
      </c>
      <c r="B173" s="218">
        <v>3231003.38</v>
      </c>
      <c r="C173" s="219">
        <f t="shared" si="5"/>
        <v>5.932654252129044</v>
      </c>
    </row>
    <row r="174" spans="1:3" ht="12.75">
      <c r="A174" s="217" t="s">
        <v>270</v>
      </c>
      <c r="B174" s="218">
        <v>517185</v>
      </c>
      <c r="C174" s="219">
        <f t="shared" si="5"/>
        <v>0.9496368243933436</v>
      </c>
    </row>
    <row r="175" spans="1:3" ht="12.75">
      <c r="A175" s="217" t="s">
        <v>291</v>
      </c>
      <c r="B175" s="218">
        <v>197437.86</v>
      </c>
      <c r="C175" s="219">
        <f t="shared" si="5"/>
        <v>0.36252842287656745</v>
      </c>
    </row>
    <row r="176" spans="1:3" ht="12.75">
      <c r="A176" s="217" t="s">
        <v>269</v>
      </c>
      <c r="B176" s="218">
        <v>764058.19</v>
      </c>
      <c r="C176" s="219">
        <f t="shared" si="5"/>
        <v>1.4029366536216747</v>
      </c>
    </row>
    <row r="177" spans="1:3" ht="12.75">
      <c r="A177" s="217" t="s">
        <v>268</v>
      </c>
      <c r="B177" s="218">
        <v>315117.43</v>
      </c>
      <c r="C177" s="219">
        <f t="shared" si="5"/>
        <v>0.5786074915865536</v>
      </c>
    </row>
    <row r="178" spans="1:3" ht="12.75">
      <c r="A178" s="217" t="s">
        <v>267</v>
      </c>
      <c r="B178" s="218">
        <v>608851.12</v>
      </c>
      <c r="C178" s="219">
        <f t="shared" si="5"/>
        <v>1.1179509152916858</v>
      </c>
    </row>
    <row r="179" spans="1:3" ht="12.75">
      <c r="A179" s="217" t="s">
        <v>290</v>
      </c>
      <c r="B179" s="218">
        <v>507064.3</v>
      </c>
      <c r="C179" s="219">
        <f t="shared" si="5"/>
        <v>0.9310535526266881</v>
      </c>
    </row>
    <row r="180" spans="1:3" ht="12.75">
      <c r="A180" s="217" t="s">
        <v>266</v>
      </c>
      <c r="B180" s="218">
        <v>137440.65</v>
      </c>
      <c r="C180" s="219">
        <f t="shared" si="5"/>
        <v>0.25236366562943047</v>
      </c>
    </row>
    <row r="181" spans="1:3" ht="12.75">
      <c r="A181" s="217" t="s">
        <v>265</v>
      </c>
      <c r="B181" s="218">
        <v>298892.31</v>
      </c>
      <c r="C181" s="219">
        <f t="shared" si="5"/>
        <v>0.5488154994904934</v>
      </c>
    </row>
    <row r="182" spans="1:3" ht="12.75">
      <c r="A182" s="217" t="s">
        <v>289</v>
      </c>
      <c r="B182" s="218">
        <v>192681.93</v>
      </c>
      <c r="C182" s="219">
        <f t="shared" si="5"/>
        <v>0.35379575224181004</v>
      </c>
    </row>
    <row r="183" spans="1:3" ht="12.75">
      <c r="A183" s="217" t="s">
        <v>264</v>
      </c>
      <c r="B183" s="218">
        <v>237704.36</v>
      </c>
      <c r="C183" s="219">
        <f t="shared" si="5"/>
        <v>0.43646434752526103</v>
      </c>
    </row>
    <row r="184" spans="1:3" ht="12.75">
      <c r="A184" s="217" t="s">
        <v>263</v>
      </c>
      <c r="B184" s="218">
        <v>454456.03</v>
      </c>
      <c r="C184" s="219">
        <f t="shared" si="5"/>
        <v>0.8344561059497203</v>
      </c>
    </row>
    <row r="185" spans="1:3" ht="12.75">
      <c r="A185" s="217" t="s">
        <v>262</v>
      </c>
      <c r="B185" s="218">
        <v>804775.05</v>
      </c>
      <c r="C185" s="219">
        <f t="shared" si="5"/>
        <v>1.4776995133907487</v>
      </c>
    </row>
    <row r="186" spans="1:3" ht="12.75">
      <c r="A186" s="217" t="s">
        <v>261</v>
      </c>
      <c r="B186" s="218">
        <v>281331</v>
      </c>
      <c r="C186" s="219">
        <f t="shared" si="5"/>
        <v>0.5165700425252158</v>
      </c>
    </row>
    <row r="187" spans="1:3" ht="12.75">
      <c r="A187" s="217" t="s">
        <v>260</v>
      </c>
      <c r="B187" s="218">
        <v>180274.26</v>
      </c>
      <c r="C187" s="219">
        <f t="shared" si="5"/>
        <v>0.33101322696184143</v>
      </c>
    </row>
    <row r="188" spans="1:3" ht="12.75">
      <c r="A188" s="217" t="s">
        <v>259</v>
      </c>
      <c r="B188" s="218">
        <v>388909.59</v>
      </c>
      <c r="C188" s="219">
        <f t="shared" si="5"/>
        <v>0.7141020486358214</v>
      </c>
    </row>
    <row r="189" spans="1:3" ht="12.75">
      <c r="A189" s="217" t="s">
        <v>258</v>
      </c>
      <c r="B189" s="218">
        <v>286741.32</v>
      </c>
      <c r="C189" s="219">
        <f t="shared" si="5"/>
        <v>0.5265042809577918</v>
      </c>
    </row>
    <row r="190" spans="1:3" ht="12.75">
      <c r="A190" s="217" t="s">
        <v>257</v>
      </c>
      <c r="B190" s="218">
        <v>1897571.66</v>
      </c>
      <c r="C190" s="219">
        <f t="shared" si="5"/>
        <v>3.484254039195269</v>
      </c>
    </row>
    <row r="191" spans="1:3" ht="12.75">
      <c r="A191" s="217" t="s">
        <v>256</v>
      </c>
      <c r="B191" s="218">
        <v>1414364.95</v>
      </c>
      <c r="C191" s="219">
        <f t="shared" si="5"/>
        <v>2.597006950416679</v>
      </c>
    </row>
    <row r="192" spans="1:3" s="105" customFormat="1" ht="59.25" customHeight="1">
      <c r="A192" s="534" t="s">
        <v>49</v>
      </c>
      <c r="B192" s="224" t="s">
        <v>556</v>
      </c>
      <c r="C192" s="534" t="s">
        <v>241</v>
      </c>
    </row>
    <row r="193" spans="1:3" s="105" customFormat="1" ht="18.75" customHeight="1">
      <c r="A193" s="535"/>
      <c r="B193" s="224" t="s">
        <v>491</v>
      </c>
      <c r="C193" s="535"/>
    </row>
    <row r="194" spans="1:3" ht="12.75">
      <c r="A194" s="217" t="s">
        <v>255</v>
      </c>
      <c r="B194" s="218">
        <v>846370.74</v>
      </c>
      <c r="C194" s="219">
        <f t="shared" si="5"/>
        <v>1.5540760497559756</v>
      </c>
    </row>
    <row r="195" spans="1:3" ht="12.75">
      <c r="A195" s="217" t="s">
        <v>554</v>
      </c>
      <c r="B195" s="218">
        <v>464042.88</v>
      </c>
      <c r="C195" s="219">
        <f t="shared" si="5"/>
        <v>0.8520591412077717</v>
      </c>
    </row>
    <row r="196" spans="1:3" ht="12.75">
      <c r="A196" s="217" t="s">
        <v>254</v>
      </c>
      <c r="B196" s="218">
        <v>654495</v>
      </c>
      <c r="C196" s="219">
        <f t="shared" si="5"/>
        <v>1.2017605951087549</v>
      </c>
    </row>
    <row r="197" spans="1:3" ht="12.75">
      <c r="A197" s="217" t="s">
        <v>253</v>
      </c>
      <c r="B197" s="218">
        <v>367492.07</v>
      </c>
      <c r="C197" s="219">
        <f t="shared" si="5"/>
        <v>0.6747759551118775</v>
      </c>
    </row>
    <row r="198" spans="1:3" ht="12.75">
      <c r="A198" s="217" t="s">
        <v>540</v>
      </c>
      <c r="B198" s="218">
        <v>980971</v>
      </c>
      <c r="C198" s="219">
        <f t="shared" si="5"/>
        <v>1.8012242916209145</v>
      </c>
    </row>
    <row r="199" spans="1:3" ht="25.5" customHeight="1">
      <c r="A199" s="216" t="s">
        <v>469</v>
      </c>
      <c r="B199" s="221">
        <f>SUM(B150:B198)</f>
        <v>54461346.34999999</v>
      </c>
      <c r="C199" s="221">
        <f t="shared" si="5"/>
        <v>100</v>
      </c>
    </row>
    <row r="201" spans="1:10" s="29" customFormat="1" ht="82.5" customHeight="1">
      <c r="A201" s="220" t="s">
        <v>490</v>
      </c>
      <c r="B201" s="424" t="s">
        <v>110</v>
      </c>
      <c r="C201" s="426"/>
      <c r="D201" s="99"/>
      <c r="E201" s="99"/>
      <c r="F201" s="85"/>
      <c r="G201" s="101"/>
      <c r="H201" s="87"/>
      <c r="I201" s="101"/>
      <c r="J201" s="87"/>
    </row>
    <row r="202" spans="1:3" s="105" customFormat="1" ht="99.75" customHeight="1">
      <c r="A202" s="532" t="s">
        <v>49</v>
      </c>
      <c r="B202" s="223" t="s">
        <v>556</v>
      </c>
      <c r="C202" s="532" t="s">
        <v>241</v>
      </c>
    </row>
    <row r="203" spans="1:3" s="105" customFormat="1" ht="10.5">
      <c r="A203" s="533"/>
      <c r="B203" s="223" t="s">
        <v>491</v>
      </c>
      <c r="C203" s="533"/>
    </row>
    <row r="204" spans="1:3" ht="12.75">
      <c r="A204" s="217" t="s">
        <v>341</v>
      </c>
      <c r="B204" s="218">
        <v>458726.2</v>
      </c>
      <c r="C204" s="219">
        <f>B204/$B$225*100</f>
        <v>3.793688331549384</v>
      </c>
    </row>
    <row r="205" spans="1:3" ht="12.75">
      <c r="A205" s="217" t="s">
        <v>342</v>
      </c>
      <c r="B205" s="218">
        <v>221501.45</v>
      </c>
      <c r="C205" s="219">
        <f aca="true" t="shared" si="6" ref="C205:C225">B205/$B$225*100</f>
        <v>1.8318279319695916</v>
      </c>
    </row>
    <row r="206" spans="1:3" ht="12.75">
      <c r="A206" s="217" t="s">
        <v>343</v>
      </c>
      <c r="B206" s="218">
        <v>463166.06</v>
      </c>
      <c r="C206" s="219">
        <f t="shared" si="6"/>
        <v>3.8304061930443507</v>
      </c>
    </row>
    <row r="207" spans="1:3" ht="12.75">
      <c r="A207" s="217" t="s">
        <v>344</v>
      </c>
      <c r="B207" s="218">
        <v>1352259.31</v>
      </c>
      <c r="C207" s="219">
        <f t="shared" si="6"/>
        <v>11.183251284919022</v>
      </c>
    </row>
    <row r="208" spans="1:3" ht="12.75">
      <c r="A208" s="217" t="s">
        <v>345</v>
      </c>
      <c r="B208" s="218">
        <v>203746.81</v>
      </c>
      <c r="C208" s="219">
        <f t="shared" si="6"/>
        <v>1.6849961822268038</v>
      </c>
    </row>
    <row r="209" spans="1:3" ht="12.75">
      <c r="A209" s="217" t="s">
        <v>503</v>
      </c>
      <c r="B209" s="229">
        <v>0</v>
      </c>
      <c r="C209" s="230">
        <f t="shared" si="6"/>
        <v>0</v>
      </c>
    </row>
    <row r="210" spans="1:3" ht="12.75">
      <c r="A210" s="217" t="s">
        <v>206</v>
      </c>
      <c r="B210" s="218">
        <v>259794</v>
      </c>
      <c r="C210" s="219">
        <f t="shared" si="6"/>
        <v>2.1485092118273177</v>
      </c>
    </row>
    <row r="211" spans="1:3" ht="12.75">
      <c r="A211" s="217" t="s">
        <v>346</v>
      </c>
      <c r="B211" s="218">
        <v>542970.76</v>
      </c>
      <c r="C211" s="219">
        <f t="shared" si="6"/>
        <v>4.490395003783304</v>
      </c>
    </row>
    <row r="212" spans="1:3" ht="12.75">
      <c r="A212" s="217" t="s">
        <v>32</v>
      </c>
      <c r="B212" s="218">
        <v>6331568.8999999985</v>
      </c>
      <c r="C212" s="219">
        <f t="shared" si="6"/>
        <v>52.36238753385126</v>
      </c>
    </row>
    <row r="213" spans="1:3" ht="12.75">
      <c r="A213" s="217" t="s">
        <v>504</v>
      </c>
      <c r="B213" s="218">
        <v>15805.07</v>
      </c>
      <c r="C213" s="219">
        <f t="shared" si="6"/>
        <v>0.1307087095490103</v>
      </c>
    </row>
    <row r="214" spans="1:3" ht="12.75">
      <c r="A214" s="217" t="s">
        <v>347</v>
      </c>
      <c r="B214" s="218">
        <v>119705.48</v>
      </c>
      <c r="C214" s="219">
        <f t="shared" si="6"/>
        <v>0.9899702321308835</v>
      </c>
    </row>
    <row r="215" spans="1:3" ht="12.75">
      <c r="A215" s="217" t="s">
        <v>348</v>
      </c>
      <c r="B215" s="218">
        <v>213859</v>
      </c>
      <c r="C215" s="219">
        <f t="shared" si="6"/>
        <v>1.7686244929912867</v>
      </c>
    </row>
    <row r="216" spans="1:3" ht="12.75">
      <c r="A216" s="217" t="s">
        <v>349</v>
      </c>
      <c r="B216" s="218">
        <v>152120.81</v>
      </c>
      <c r="C216" s="219">
        <f t="shared" si="6"/>
        <v>1.258046612299103</v>
      </c>
    </row>
    <row r="217" spans="1:3" ht="12.75">
      <c r="A217" s="217" t="s">
        <v>350</v>
      </c>
      <c r="B217" s="229">
        <v>0</v>
      </c>
      <c r="C217" s="230">
        <f t="shared" si="6"/>
        <v>0</v>
      </c>
    </row>
    <row r="218" spans="1:3" ht="12.75">
      <c r="A218" s="217" t="s">
        <v>351</v>
      </c>
      <c r="B218" s="218">
        <v>383086</v>
      </c>
      <c r="C218" s="219">
        <f t="shared" si="6"/>
        <v>3.16814014150473</v>
      </c>
    </row>
    <row r="219" spans="1:3" ht="12.75">
      <c r="A219" s="217" t="s">
        <v>207</v>
      </c>
      <c r="B219" s="229">
        <v>0</v>
      </c>
      <c r="C219" s="230">
        <f t="shared" si="6"/>
        <v>0</v>
      </c>
    </row>
    <row r="220" spans="1:3" ht="12.75">
      <c r="A220" s="217" t="s">
        <v>505</v>
      </c>
      <c r="B220" s="218">
        <v>306181.34</v>
      </c>
      <c r="C220" s="219">
        <f t="shared" si="6"/>
        <v>2.532134804805469</v>
      </c>
    </row>
    <row r="221" spans="1:3" ht="12.75">
      <c r="A221" s="217" t="s">
        <v>333</v>
      </c>
      <c r="B221" s="218">
        <v>446139.99</v>
      </c>
      <c r="C221" s="219">
        <f t="shared" si="6"/>
        <v>3.6895997531873235</v>
      </c>
    </row>
    <row r="222" spans="1:3" ht="12.75">
      <c r="A222" s="217" t="s">
        <v>507</v>
      </c>
      <c r="B222" s="218">
        <v>11800</v>
      </c>
      <c r="C222" s="219">
        <f t="shared" si="6"/>
        <v>0.09758658282932765</v>
      </c>
    </row>
    <row r="223" spans="1:3" ht="12.75">
      <c r="A223" s="217" t="s">
        <v>334</v>
      </c>
      <c r="B223" s="218">
        <v>345131</v>
      </c>
      <c r="C223" s="219">
        <f t="shared" si="6"/>
        <v>2.85425041681938</v>
      </c>
    </row>
    <row r="224" spans="1:3" ht="12.75">
      <c r="A224" s="217" t="s">
        <v>335</v>
      </c>
      <c r="B224" s="218">
        <v>264264.03</v>
      </c>
      <c r="C224" s="219">
        <f t="shared" si="6"/>
        <v>2.185476580712452</v>
      </c>
    </row>
    <row r="225" spans="1:3" ht="25.5" customHeight="1">
      <c r="A225" s="216" t="s">
        <v>470</v>
      </c>
      <c r="B225" s="221">
        <f>SUM(B204:B224)</f>
        <v>12091826.209999999</v>
      </c>
      <c r="C225" s="221">
        <f t="shared" si="6"/>
        <v>100</v>
      </c>
    </row>
    <row r="227" spans="1:3" s="294" customFormat="1" ht="42.75" customHeight="1">
      <c r="A227" s="536" t="s">
        <v>83</v>
      </c>
      <c r="B227" s="536"/>
      <c r="C227" s="536"/>
    </row>
    <row r="228" spans="1:3" ht="42.75" customHeight="1">
      <c r="A228" s="531" t="s">
        <v>205</v>
      </c>
      <c r="B228" s="531"/>
      <c r="C228" s="531"/>
    </row>
    <row r="230" spans="1:10" s="29" customFormat="1" ht="83.25" customHeight="1">
      <c r="A230" s="220" t="s">
        <v>490</v>
      </c>
      <c r="B230" s="424" t="s">
        <v>111</v>
      </c>
      <c r="C230" s="426"/>
      <c r="D230" s="99"/>
      <c r="E230" s="99"/>
      <c r="F230" s="85"/>
      <c r="G230" s="101"/>
      <c r="H230" s="87"/>
      <c r="I230" s="101"/>
      <c r="J230" s="87"/>
    </row>
    <row r="231" spans="1:3" s="105" customFormat="1" ht="84" customHeight="1">
      <c r="A231" s="532" t="s">
        <v>49</v>
      </c>
      <c r="B231" s="223" t="s">
        <v>556</v>
      </c>
      <c r="C231" s="532" t="s">
        <v>241</v>
      </c>
    </row>
    <row r="232" spans="1:3" s="105" customFormat="1" ht="10.5">
      <c r="A232" s="533"/>
      <c r="B232" s="223" t="s">
        <v>491</v>
      </c>
      <c r="C232" s="533"/>
    </row>
    <row r="233" spans="1:3" ht="12.75">
      <c r="A233" s="217" t="s">
        <v>182</v>
      </c>
      <c r="B233" s="218">
        <v>482649</v>
      </c>
      <c r="C233" s="219">
        <f>B233/$B$251*100</f>
        <v>4.164285901420437</v>
      </c>
    </row>
    <row r="234" spans="1:3" ht="12.75">
      <c r="A234" s="217" t="s">
        <v>183</v>
      </c>
      <c r="B234" s="218">
        <v>820969.18</v>
      </c>
      <c r="C234" s="219">
        <f aca="true" t="shared" si="7" ref="C234:C251">B234/$B$251*100</f>
        <v>7.083305635720155</v>
      </c>
    </row>
    <row r="235" spans="1:3" ht="12.75">
      <c r="A235" s="217" t="s">
        <v>313</v>
      </c>
      <c r="B235" s="283" t="s">
        <v>553</v>
      </c>
      <c r="C235" s="230">
        <v>0</v>
      </c>
    </row>
    <row r="236" spans="1:3" ht="12.75">
      <c r="A236" s="217" t="s">
        <v>312</v>
      </c>
      <c r="B236" s="218">
        <v>14362</v>
      </c>
      <c r="C236" s="219">
        <f t="shared" si="7"/>
        <v>0.12391504823629661</v>
      </c>
    </row>
    <row r="237" spans="1:3" ht="12.75">
      <c r="A237" s="217" t="s">
        <v>520</v>
      </c>
      <c r="B237" s="218">
        <v>105294.97</v>
      </c>
      <c r="C237" s="219">
        <f t="shared" si="7"/>
        <v>0.9084828914210699</v>
      </c>
    </row>
    <row r="238" spans="1:3" ht="12.75">
      <c r="A238" s="217" t="s">
        <v>309</v>
      </c>
      <c r="B238" s="218">
        <v>191790.77</v>
      </c>
      <c r="C238" s="219">
        <f t="shared" si="7"/>
        <v>1.654766920751042</v>
      </c>
    </row>
    <row r="239" spans="1:3" ht="12.75">
      <c r="A239" s="217" t="s">
        <v>184</v>
      </c>
      <c r="B239" s="218">
        <v>491902</v>
      </c>
      <c r="C239" s="219">
        <f t="shared" si="7"/>
        <v>4.244120600023031</v>
      </c>
    </row>
    <row r="240" spans="1:3" ht="12.75">
      <c r="A240" s="217" t="s">
        <v>519</v>
      </c>
      <c r="B240" s="218">
        <v>384441.91</v>
      </c>
      <c r="C240" s="219">
        <f t="shared" si="7"/>
        <v>3.316957096623311</v>
      </c>
    </row>
    <row r="241" spans="1:3" ht="12.75">
      <c r="A241" s="217" t="s">
        <v>518</v>
      </c>
      <c r="B241" s="218">
        <v>211636.95</v>
      </c>
      <c r="C241" s="219">
        <f t="shared" si="7"/>
        <v>1.825999364143761</v>
      </c>
    </row>
    <row r="242" spans="1:3" ht="12.75">
      <c r="A242" s="217" t="s">
        <v>308</v>
      </c>
      <c r="B242" s="218">
        <v>1438190.41</v>
      </c>
      <c r="C242" s="219">
        <f t="shared" si="7"/>
        <v>12.40867804122888</v>
      </c>
    </row>
    <row r="243" spans="1:3" ht="12.75">
      <c r="A243" s="217" t="s">
        <v>517</v>
      </c>
      <c r="B243" s="218">
        <v>450664.76</v>
      </c>
      <c r="C243" s="219">
        <f t="shared" si="7"/>
        <v>3.8883265195515273</v>
      </c>
    </row>
    <row r="244" spans="1:3" ht="12.75">
      <c r="A244" s="217" t="s">
        <v>516</v>
      </c>
      <c r="B244" s="218">
        <v>881168.93</v>
      </c>
      <c r="C244" s="219">
        <f t="shared" si="7"/>
        <v>7.602707872530001</v>
      </c>
    </row>
    <row r="245" spans="1:3" ht="12.75">
      <c r="A245" s="217" t="s">
        <v>515</v>
      </c>
      <c r="B245" s="218">
        <v>453968.45</v>
      </c>
      <c r="C245" s="219">
        <f t="shared" si="7"/>
        <v>3.9168306906772594</v>
      </c>
    </row>
    <row r="246" spans="1:3" ht="12.75">
      <c r="A246" s="217" t="s">
        <v>33</v>
      </c>
      <c r="B246" s="218">
        <v>4802719</v>
      </c>
      <c r="C246" s="219">
        <f t="shared" si="7"/>
        <v>41.43776330249117</v>
      </c>
    </row>
    <row r="247" spans="1:3" ht="12.75">
      <c r="A247" s="217" t="s">
        <v>514</v>
      </c>
      <c r="B247" s="218">
        <v>144484.58</v>
      </c>
      <c r="C247" s="219">
        <f t="shared" si="7"/>
        <v>1.2466100612798394</v>
      </c>
    </row>
    <row r="248" spans="1:3" ht="12.75">
      <c r="A248" s="217" t="s">
        <v>185</v>
      </c>
      <c r="B248" s="218">
        <v>376905.36</v>
      </c>
      <c r="C248" s="219">
        <f t="shared" si="7"/>
        <v>3.251931894229128</v>
      </c>
    </row>
    <row r="249" spans="1:3" ht="12.75">
      <c r="A249" s="217" t="s">
        <v>307</v>
      </c>
      <c r="B249" s="218">
        <v>100991.08</v>
      </c>
      <c r="C249" s="219">
        <f t="shared" si="7"/>
        <v>0.8713490147358091</v>
      </c>
    </row>
    <row r="250" spans="1:3" ht="12.75">
      <c r="A250" s="217" t="s">
        <v>522</v>
      </c>
      <c r="B250" s="218">
        <v>238059.1</v>
      </c>
      <c r="C250" s="219">
        <f t="shared" si="7"/>
        <v>2.05396914493729</v>
      </c>
    </row>
    <row r="251" spans="1:3" ht="25.5" customHeight="1">
      <c r="A251" s="216" t="s">
        <v>402</v>
      </c>
      <c r="B251" s="221">
        <f>SUM(B233:B250)</f>
        <v>11590198.45</v>
      </c>
      <c r="C251" s="221">
        <f t="shared" si="7"/>
        <v>100</v>
      </c>
    </row>
    <row r="253" spans="1:10" s="29" customFormat="1" ht="90" customHeight="1">
      <c r="A253" s="220" t="s">
        <v>490</v>
      </c>
      <c r="B253" s="424" t="s">
        <v>398</v>
      </c>
      <c r="C253" s="426"/>
      <c r="D253" s="99"/>
      <c r="E253" s="99"/>
      <c r="F253" s="85"/>
      <c r="G253" s="101"/>
      <c r="H253" s="87"/>
      <c r="I253" s="101"/>
      <c r="J253" s="87"/>
    </row>
    <row r="254" spans="1:3" s="105" customFormat="1" ht="99.75" customHeight="1">
      <c r="A254" s="532" t="s">
        <v>49</v>
      </c>
      <c r="B254" s="223" t="s">
        <v>243</v>
      </c>
      <c r="C254" s="532" t="s">
        <v>241</v>
      </c>
    </row>
    <row r="255" spans="1:3" s="105" customFormat="1" ht="10.5">
      <c r="A255" s="533"/>
      <c r="B255" s="223" t="s">
        <v>491</v>
      </c>
      <c r="C255" s="533"/>
    </row>
    <row r="256" spans="1:3" ht="12.75">
      <c r="A256" s="217" t="s">
        <v>250</v>
      </c>
      <c r="B256" s="218">
        <v>20211.68</v>
      </c>
      <c r="C256" s="219">
        <f>B256/$B$278*100</f>
        <v>0.19140222842957005</v>
      </c>
    </row>
    <row r="257" spans="1:3" ht="12.75">
      <c r="A257" s="217" t="s">
        <v>370</v>
      </c>
      <c r="B257" s="218">
        <v>1678</v>
      </c>
      <c r="C257" s="219">
        <f aca="true" t="shared" si="8" ref="C257:C278">B257/$B$278*100</f>
        <v>0.015890462312129348</v>
      </c>
    </row>
    <row r="258" spans="1:3" ht="12.75">
      <c r="A258" s="217" t="s">
        <v>327</v>
      </c>
      <c r="B258" s="218">
        <v>143505</v>
      </c>
      <c r="C258" s="219">
        <f t="shared" si="8"/>
        <v>1.3589754434458416</v>
      </c>
    </row>
    <row r="259" spans="1:3" ht="12.75">
      <c r="A259" s="217" t="s">
        <v>326</v>
      </c>
      <c r="B259" s="218">
        <v>3066000</v>
      </c>
      <c r="C259" s="219">
        <f t="shared" si="8"/>
        <v>29.034658789623712</v>
      </c>
    </row>
    <row r="260" spans="1:3" ht="12.75">
      <c r="A260" s="217" t="s">
        <v>325</v>
      </c>
      <c r="B260" s="218">
        <v>374472.94</v>
      </c>
      <c r="C260" s="219">
        <f t="shared" si="8"/>
        <v>3.5462146245424764</v>
      </c>
    </row>
    <row r="261" spans="1:3" ht="12.75">
      <c r="A261" s="217" t="s">
        <v>251</v>
      </c>
      <c r="B261" s="218">
        <v>8340.88</v>
      </c>
      <c r="C261" s="219">
        <f t="shared" si="8"/>
        <v>0.07898715094755271</v>
      </c>
    </row>
    <row r="262" spans="1:3" ht="12.75">
      <c r="A262" s="217" t="s">
        <v>324</v>
      </c>
      <c r="B262" s="218">
        <v>4383202.79</v>
      </c>
      <c r="C262" s="219">
        <f t="shared" si="8"/>
        <v>41.508414029150906</v>
      </c>
    </row>
    <row r="263" spans="1:3" ht="12.75">
      <c r="A263" s="217" t="s">
        <v>323</v>
      </c>
      <c r="B263" s="218">
        <v>257445.92</v>
      </c>
      <c r="C263" s="219">
        <f t="shared" si="8"/>
        <v>2.4379825322833537</v>
      </c>
    </row>
    <row r="264" spans="1:3" ht="12.75">
      <c r="A264" s="217" t="s">
        <v>322</v>
      </c>
      <c r="B264" s="218">
        <v>334428.96</v>
      </c>
      <c r="C264" s="219">
        <f t="shared" si="8"/>
        <v>3.1670028515879705</v>
      </c>
    </row>
    <row r="265" spans="1:3" ht="12.75">
      <c r="A265" s="217" t="s">
        <v>321</v>
      </c>
      <c r="B265" s="218">
        <v>241516.73</v>
      </c>
      <c r="C265" s="219">
        <f t="shared" si="8"/>
        <v>2.28713497962677</v>
      </c>
    </row>
    <row r="266" spans="1:3" ht="12.75">
      <c r="A266" s="217" t="s">
        <v>369</v>
      </c>
      <c r="B266" s="218">
        <v>180417.84</v>
      </c>
      <c r="C266" s="219">
        <f t="shared" si="8"/>
        <v>1.7085356894849721</v>
      </c>
    </row>
    <row r="267" spans="1:3" ht="12.75">
      <c r="A267" s="217" t="s">
        <v>320</v>
      </c>
      <c r="B267" s="218">
        <v>280175</v>
      </c>
      <c r="C267" s="219">
        <f t="shared" si="8"/>
        <v>2.653224242133993</v>
      </c>
    </row>
    <row r="268" spans="1:3" ht="12.75">
      <c r="A268" s="217" t="s">
        <v>375</v>
      </c>
      <c r="B268" s="229">
        <v>0</v>
      </c>
      <c r="C268" s="230">
        <f t="shared" si="8"/>
        <v>0</v>
      </c>
    </row>
    <row r="269" spans="1:3" ht="12.75">
      <c r="A269" s="217" t="s">
        <v>368</v>
      </c>
      <c r="B269" s="218">
        <v>205875.81</v>
      </c>
      <c r="C269" s="219">
        <f t="shared" si="8"/>
        <v>1.9496196661407048</v>
      </c>
    </row>
    <row r="270" spans="1:3" ht="12.75">
      <c r="A270" s="217" t="s">
        <v>374</v>
      </c>
      <c r="B270" s="218">
        <v>972</v>
      </c>
      <c r="C270" s="219">
        <f t="shared" si="8"/>
        <v>0.009204725487121411</v>
      </c>
    </row>
    <row r="271" spans="1:3" ht="12.75">
      <c r="A271" s="217" t="s">
        <v>367</v>
      </c>
      <c r="B271" s="218">
        <v>92844.72</v>
      </c>
      <c r="C271" s="219">
        <f t="shared" si="8"/>
        <v>0.8792285602146616</v>
      </c>
    </row>
    <row r="272" spans="1:3" ht="12.75">
      <c r="A272" s="217" t="s">
        <v>373</v>
      </c>
      <c r="B272" s="283" t="s">
        <v>553</v>
      </c>
      <c r="C272" s="230">
        <v>0</v>
      </c>
    </row>
    <row r="273" spans="1:3" ht="12.75">
      <c r="A273" s="217" t="s">
        <v>319</v>
      </c>
      <c r="B273" s="218">
        <v>319445.4</v>
      </c>
      <c r="C273" s="219">
        <f t="shared" si="8"/>
        <v>3.0251103036252</v>
      </c>
    </row>
    <row r="274" spans="1:3" ht="12.75">
      <c r="A274" s="217" t="s">
        <v>366</v>
      </c>
      <c r="B274" s="218">
        <v>98760.77</v>
      </c>
      <c r="C274" s="219">
        <f t="shared" si="8"/>
        <v>0.9352528567353249</v>
      </c>
    </row>
    <row r="275" spans="1:3" ht="12.75">
      <c r="A275" s="217" t="s">
        <v>372</v>
      </c>
      <c r="B275" s="218">
        <v>1064</v>
      </c>
      <c r="C275" s="219">
        <f t="shared" si="8"/>
        <v>0.01007595464845389</v>
      </c>
    </row>
    <row r="276" spans="1:3" ht="12.75">
      <c r="A276" s="217" t="s">
        <v>318</v>
      </c>
      <c r="B276" s="218">
        <v>516925.75</v>
      </c>
      <c r="C276" s="219">
        <f t="shared" si="8"/>
        <v>4.895225952648509</v>
      </c>
    </row>
    <row r="277" spans="1:3" ht="12.75">
      <c r="A277" s="217" t="s">
        <v>252</v>
      </c>
      <c r="B277" s="218">
        <v>32509.27</v>
      </c>
      <c r="C277" s="219">
        <f t="shared" si="8"/>
        <v>0.30785895693077314</v>
      </c>
    </row>
    <row r="278" spans="1:3" ht="25.5" customHeight="1">
      <c r="A278" s="216" t="s">
        <v>98</v>
      </c>
      <c r="B278" s="221">
        <f>SUM(B256:B277)</f>
        <v>10559793.46</v>
      </c>
      <c r="C278" s="221">
        <f t="shared" si="8"/>
        <v>100</v>
      </c>
    </row>
    <row r="280" spans="1:3" ht="27" customHeight="1">
      <c r="A280" s="537" t="s">
        <v>527</v>
      </c>
      <c r="B280" s="537"/>
      <c r="C280" s="537"/>
    </row>
    <row r="281" spans="1:3" ht="27" customHeight="1">
      <c r="A281" s="537" t="s">
        <v>526</v>
      </c>
      <c r="B281" s="537"/>
      <c r="C281" s="537"/>
    </row>
    <row r="282" spans="1:3" ht="27" customHeight="1">
      <c r="A282" s="537" t="s">
        <v>528</v>
      </c>
      <c r="B282" s="537"/>
      <c r="C282" s="537"/>
    </row>
    <row r="284" spans="1:10" s="29" customFormat="1" ht="96.75" customHeight="1">
      <c r="A284" s="220" t="s">
        <v>490</v>
      </c>
      <c r="B284" s="424" t="s">
        <v>399</v>
      </c>
      <c r="C284" s="426"/>
      <c r="D284" s="99"/>
      <c r="E284" s="99"/>
      <c r="F284" s="85"/>
      <c r="G284" s="101"/>
      <c r="H284" s="87"/>
      <c r="I284" s="101"/>
      <c r="J284" s="87"/>
    </row>
    <row r="285" spans="1:3" s="105" customFormat="1" ht="77.25" customHeight="1">
      <c r="A285" s="532" t="s">
        <v>49</v>
      </c>
      <c r="B285" s="223" t="s">
        <v>243</v>
      </c>
      <c r="C285" s="532" t="s">
        <v>241</v>
      </c>
    </row>
    <row r="286" spans="1:3" s="105" customFormat="1" ht="10.5">
      <c r="A286" s="533"/>
      <c r="B286" s="223" t="s">
        <v>491</v>
      </c>
      <c r="C286" s="533"/>
    </row>
    <row r="287" spans="1:3" ht="12.75">
      <c r="A287" s="217" t="s">
        <v>187</v>
      </c>
      <c r="B287" s="218">
        <v>257172.9</v>
      </c>
      <c r="C287" s="219">
        <f>B287/$B$298*100</f>
        <v>3.0910400414775707</v>
      </c>
    </row>
    <row r="288" spans="1:3" ht="12.75">
      <c r="A288" s="217" t="s">
        <v>188</v>
      </c>
      <c r="B288" s="218">
        <v>513134.98</v>
      </c>
      <c r="C288" s="219">
        <f aca="true" t="shared" si="9" ref="C288:C298">B288/$B$298*100</f>
        <v>6.167526865633169</v>
      </c>
    </row>
    <row r="289" spans="1:3" ht="12.75">
      <c r="A289" s="217" t="s">
        <v>189</v>
      </c>
      <c r="B289" s="218">
        <v>91611.83</v>
      </c>
      <c r="C289" s="219">
        <f t="shared" si="9"/>
        <v>1.1011107111326124</v>
      </c>
    </row>
    <row r="290" spans="1:3" ht="12.75">
      <c r="A290" s="217" t="s">
        <v>190</v>
      </c>
      <c r="B290" s="218">
        <v>598589.11</v>
      </c>
      <c r="C290" s="219">
        <f t="shared" si="9"/>
        <v>7.194626289948988</v>
      </c>
    </row>
    <row r="291" spans="1:3" ht="12.75">
      <c r="A291" s="217" t="s">
        <v>192</v>
      </c>
      <c r="B291" s="229">
        <v>0</v>
      </c>
      <c r="C291" s="230">
        <f t="shared" si="9"/>
        <v>0</v>
      </c>
    </row>
    <row r="292" spans="1:3" ht="12.75">
      <c r="A292" s="217" t="s">
        <v>193</v>
      </c>
      <c r="B292" s="218">
        <v>2015162.36</v>
      </c>
      <c r="C292" s="219">
        <f t="shared" si="9"/>
        <v>24.220855093357194</v>
      </c>
    </row>
    <row r="293" spans="1:3" ht="12.75">
      <c r="A293" s="217" t="s">
        <v>35</v>
      </c>
      <c r="B293" s="218">
        <v>3743443</v>
      </c>
      <c r="C293" s="219">
        <f t="shared" si="9"/>
        <v>44.99359071655265</v>
      </c>
    </row>
    <row r="294" spans="1:3" ht="12.75">
      <c r="A294" s="217" t="s">
        <v>194</v>
      </c>
      <c r="B294" s="218">
        <v>205038</v>
      </c>
      <c r="C294" s="219">
        <f t="shared" si="9"/>
        <v>2.464414672092115</v>
      </c>
    </row>
    <row r="295" spans="1:3" ht="12.75">
      <c r="A295" s="217" t="s">
        <v>195</v>
      </c>
      <c r="B295" s="218">
        <v>492012.37</v>
      </c>
      <c r="C295" s="219">
        <f t="shared" si="9"/>
        <v>5.913647731048948</v>
      </c>
    </row>
    <row r="296" spans="1:3" ht="12.75">
      <c r="A296" s="217" t="s">
        <v>96</v>
      </c>
      <c r="B296" s="218">
        <v>134513.27</v>
      </c>
      <c r="C296" s="219">
        <f t="shared" si="9"/>
        <v>1.6167562899515604</v>
      </c>
    </row>
    <row r="297" spans="1:3" ht="12.75">
      <c r="A297" s="217" t="s">
        <v>196</v>
      </c>
      <c r="B297" s="218">
        <v>269269.4</v>
      </c>
      <c r="C297" s="219">
        <f t="shared" si="9"/>
        <v>3.2364315888051998</v>
      </c>
    </row>
    <row r="298" spans="1:3" ht="25.5" customHeight="1">
      <c r="A298" s="216" t="s">
        <v>404</v>
      </c>
      <c r="B298" s="221">
        <f>SUM(B287:B297)</f>
        <v>8319947.22</v>
      </c>
      <c r="C298" s="221">
        <f t="shared" si="9"/>
        <v>100</v>
      </c>
    </row>
    <row r="301" spans="1:3" ht="67.5" customHeight="1">
      <c r="A301" s="531" t="s">
        <v>559</v>
      </c>
      <c r="B301" s="531"/>
      <c r="C301" s="531"/>
    </row>
    <row r="302" ht="54" customHeight="1"/>
  </sheetData>
  <sheetProtection password="EFAE" sheet="1" objects="1" scenarios="1"/>
  <mergeCells count="44">
    <mergeCell ref="A280:C280"/>
    <mergeCell ref="A281:C281"/>
    <mergeCell ref="A282:C282"/>
    <mergeCell ref="C2:C3"/>
    <mergeCell ref="B147:C147"/>
    <mergeCell ref="A69:A70"/>
    <mergeCell ref="C69:C70"/>
    <mergeCell ref="A39:A40"/>
    <mergeCell ref="C39:C40"/>
    <mergeCell ref="A2:A3"/>
    <mergeCell ref="B253:C253"/>
    <mergeCell ref="B21:C21"/>
    <mergeCell ref="A231:A232"/>
    <mergeCell ref="C231:C232"/>
    <mergeCell ref="A202:A203"/>
    <mergeCell ref="C202:C203"/>
    <mergeCell ref="A148:A149"/>
    <mergeCell ref="C148:C149"/>
    <mergeCell ref="A145:C145"/>
    <mergeCell ref="A107:A108"/>
    <mergeCell ref="A192:A193"/>
    <mergeCell ref="C192:C193"/>
    <mergeCell ref="C107:C108"/>
    <mergeCell ref="A228:C228"/>
    <mergeCell ref="A227:C227"/>
    <mergeCell ref="B201:C201"/>
    <mergeCell ref="C22:C23"/>
    <mergeCell ref="A22:A23"/>
    <mergeCell ref="B230:C230"/>
    <mergeCell ref="A301:C301"/>
    <mergeCell ref="A254:A255"/>
    <mergeCell ref="C254:C255"/>
    <mergeCell ref="B284:C284"/>
    <mergeCell ref="A285:A286"/>
    <mergeCell ref="C285:C286"/>
    <mergeCell ref="B38:C38"/>
    <mergeCell ref="B68:C68"/>
    <mergeCell ref="B106:C106"/>
    <mergeCell ref="A64:C64"/>
    <mergeCell ref="A66:C66"/>
    <mergeCell ref="B1:C1"/>
    <mergeCell ref="A15:C15"/>
    <mergeCell ref="A18:C18"/>
    <mergeCell ref="D18:E18"/>
  </mergeCells>
  <printOptions/>
  <pageMargins left="0.75" right="0.75" top="1" bottom="1" header="0.5" footer="0.5"/>
  <pageSetup horizontalDpi="300" verticalDpi="300" orientation="portrait" paperSize="9" r:id="rId1"/>
  <rowBreaks count="8" manualBreakCount="8">
    <brk id="20" max="255" man="1"/>
    <brk id="37" max="255" man="1"/>
    <brk id="67" max="255" man="1"/>
    <brk id="105" max="255" man="1"/>
    <brk id="200" max="255" man="1"/>
    <brk id="229" max="255" man="1"/>
    <brk id="252" max="255" man="1"/>
    <brk id="2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6"/>
  <sheetViews>
    <sheetView workbookViewId="0" topLeftCell="A1">
      <selection activeCell="A166" sqref="A1:H166"/>
    </sheetView>
  </sheetViews>
  <sheetFormatPr defaultColWidth="9.140625" defaultRowHeight="12.75"/>
  <cols>
    <col min="1" max="1" width="26.00390625" style="144" customWidth="1"/>
    <col min="2" max="3" width="9.140625" style="144" customWidth="1"/>
    <col min="4" max="4" width="11.7109375" style="144" customWidth="1"/>
    <col min="5" max="5" width="9.140625" style="144" customWidth="1"/>
    <col min="6" max="6" width="12.7109375" style="144" bestFit="1" customWidth="1"/>
    <col min="7" max="7" width="9.28125" style="144" bestFit="1" customWidth="1"/>
    <col min="8" max="8" width="11.8515625" style="144" bestFit="1" customWidth="1"/>
    <col min="9" max="16384" width="9.140625" style="144" customWidth="1"/>
  </cols>
  <sheetData>
    <row r="1" spans="1:8" s="2" customFormat="1" ht="48" customHeight="1">
      <c r="A1" s="1" t="s">
        <v>537</v>
      </c>
      <c r="B1" s="430" t="s">
        <v>301</v>
      </c>
      <c r="C1" s="450"/>
      <c r="D1" s="450"/>
      <c r="E1" s="450"/>
      <c r="F1" s="450"/>
      <c r="G1" s="450"/>
      <c r="H1" s="451"/>
    </row>
    <row r="3" spans="1:8" s="2" customFormat="1" ht="24" customHeight="1">
      <c r="A3" s="435" t="s">
        <v>410</v>
      </c>
      <c r="B3" s="452" t="s">
        <v>37</v>
      </c>
      <c r="C3" s="452"/>
      <c r="D3" s="452"/>
      <c r="E3" s="427" t="s">
        <v>38</v>
      </c>
      <c r="F3" s="427" t="s">
        <v>39</v>
      </c>
      <c r="G3" s="457" t="s">
        <v>40</v>
      </c>
      <c r="H3" s="427" t="s">
        <v>41</v>
      </c>
    </row>
    <row r="4" spans="1:8" s="2" customFormat="1" ht="33.75">
      <c r="A4" s="436"/>
      <c r="B4" s="5" t="s">
        <v>45</v>
      </c>
      <c r="C4" s="5" t="s">
        <v>47</v>
      </c>
      <c r="D4" s="5" t="s">
        <v>46</v>
      </c>
      <c r="E4" s="427"/>
      <c r="F4" s="427"/>
      <c r="G4" s="457"/>
      <c r="H4" s="427"/>
    </row>
    <row r="5" spans="1:8" s="131" customFormat="1" ht="12.75">
      <c r="A5" s="3" t="s">
        <v>27</v>
      </c>
      <c r="B5" s="128">
        <f>B53</f>
        <v>3</v>
      </c>
      <c r="C5" s="129">
        <f>C53</f>
        <v>0</v>
      </c>
      <c r="D5" s="129">
        <f>D53</f>
        <v>0</v>
      </c>
      <c r="E5" s="130">
        <f>E53</f>
        <v>3</v>
      </c>
      <c r="F5" s="141">
        <f>E5/$E$14*100</f>
        <v>3.75</v>
      </c>
      <c r="G5" s="128">
        <f>F53</f>
        <v>82</v>
      </c>
      <c r="H5" s="143">
        <f>G5/$G$14*100</f>
        <v>3.2270759543486816</v>
      </c>
    </row>
    <row r="6" spans="1:8" s="131" customFormat="1" ht="12.75">
      <c r="A6" s="3" t="s">
        <v>28</v>
      </c>
      <c r="B6" s="128">
        <f>B67</f>
        <v>10</v>
      </c>
      <c r="C6" s="129">
        <f>C67</f>
        <v>1</v>
      </c>
      <c r="D6" s="129">
        <f>D67</f>
        <v>0</v>
      </c>
      <c r="E6" s="130">
        <f>E67</f>
        <v>11</v>
      </c>
      <c r="F6" s="141">
        <f aca="true" t="shared" si="0" ref="F6:F13">E6/$E$14*100</f>
        <v>13.750000000000002</v>
      </c>
      <c r="G6" s="128">
        <f>F67</f>
        <v>363</v>
      </c>
      <c r="H6" s="143">
        <f aca="true" t="shared" si="1" ref="H6:H14">G6/$G$14*100</f>
        <v>14.285714285714285</v>
      </c>
    </row>
    <row r="7" spans="1:8" s="131" customFormat="1" ht="12.75">
      <c r="A7" s="3" t="s">
        <v>29</v>
      </c>
      <c r="B7" s="128">
        <f>B79</f>
        <v>5</v>
      </c>
      <c r="C7" s="129">
        <f>C79</f>
        <v>0</v>
      </c>
      <c r="D7" s="129">
        <f>D79</f>
        <v>2</v>
      </c>
      <c r="E7" s="130">
        <f>E79</f>
        <v>7</v>
      </c>
      <c r="F7" s="141">
        <f t="shared" si="0"/>
        <v>8.75</v>
      </c>
      <c r="G7" s="128">
        <f>F79</f>
        <v>182</v>
      </c>
      <c r="H7" s="143">
        <f t="shared" si="1"/>
        <v>7.162534435261708</v>
      </c>
    </row>
    <row r="8" spans="1:8" s="131" customFormat="1" ht="12.75">
      <c r="A8" s="3" t="s">
        <v>30</v>
      </c>
      <c r="B8" s="128">
        <f>B94</f>
        <v>11</v>
      </c>
      <c r="C8" s="129">
        <f>C94</f>
        <v>0</v>
      </c>
      <c r="D8" s="129">
        <f>D94</f>
        <v>1</v>
      </c>
      <c r="E8" s="130">
        <f>E94</f>
        <v>12</v>
      </c>
      <c r="F8" s="141">
        <f t="shared" si="0"/>
        <v>15</v>
      </c>
      <c r="G8" s="128">
        <f>F94</f>
        <v>397</v>
      </c>
      <c r="H8" s="143">
        <f t="shared" si="1"/>
        <v>15.623770169224716</v>
      </c>
    </row>
    <row r="9" spans="1:8" s="131" customFormat="1" ht="12.75">
      <c r="A9" s="3" t="s">
        <v>31</v>
      </c>
      <c r="B9" s="128">
        <f>B116</f>
        <v>14</v>
      </c>
      <c r="C9" s="129">
        <f>C116</f>
        <v>2</v>
      </c>
      <c r="D9" s="129">
        <f>D116</f>
        <v>2</v>
      </c>
      <c r="E9" s="130">
        <f>E116</f>
        <v>18</v>
      </c>
      <c r="F9" s="141">
        <f t="shared" si="0"/>
        <v>22.5</v>
      </c>
      <c r="G9" s="128">
        <f>F116</f>
        <v>519</v>
      </c>
      <c r="H9" s="143">
        <f t="shared" si="1"/>
        <v>20.425029515938604</v>
      </c>
    </row>
    <row r="10" spans="1:8" s="131" customFormat="1" ht="12.75">
      <c r="A10" s="3" t="s">
        <v>32</v>
      </c>
      <c r="B10" s="128">
        <f>B127</f>
        <v>4</v>
      </c>
      <c r="C10" s="129">
        <f>C127</f>
        <v>0</v>
      </c>
      <c r="D10" s="129">
        <f>D127</f>
        <v>0</v>
      </c>
      <c r="E10" s="130">
        <f>E127</f>
        <v>4</v>
      </c>
      <c r="F10" s="141">
        <f t="shared" si="0"/>
        <v>5</v>
      </c>
      <c r="G10" s="128">
        <f>F127</f>
        <v>108</v>
      </c>
      <c r="H10" s="143">
        <f t="shared" si="1"/>
        <v>4.250295159386068</v>
      </c>
    </row>
    <row r="11" spans="1:8" s="131" customFormat="1" ht="12.75">
      <c r="A11" s="3" t="s">
        <v>33</v>
      </c>
      <c r="B11" s="128">
        <f>B139</f>
        <v>12</v>
      </c>
      <c r="C11" s="129">
        <f>C139</f>
        <v>0</v>
      </c>
      <c r="D11" s="129">
        <f>D139</f>
        <v>0</v>
      </c>
      <c r="E11" s="130">
        <f>E139</f>
        <v>12</v>
      </c>
      <c r="F11" s="141">
        <f t="shared" si="0"/>
        <v>15</v>
      </c>
      <c r="G11" s="128">
        <f>F139</f>
        <v>547</v>
      </c>
      <c r="H11" s="143">
        <f t="shared" si="1"/>
        <v>21.526957890594254</v>
      </c>
    </row>
    <row r="12" spans="1:8" s="131" customFormat="1" ht="12.75">
      <c r="A12" s="3" t="s">
        <v>34</v>
      </c>
      <c r="B12" s="128">
        <f>B154</f>
        <v>6</v>
      </c>
      <c r="C12" s="129">
        <f>C154</f>
        <v>2</v>
      </c>
      <c r="D12" s="129">
        <f>D154</f>
        <v>1</v>
      </c>
      <c r="E12" s="130">
        <f>E154</f>
        <v>9</v>
      </c>
      <c r="F12" s="141">
        <f t="shared" si="0"/>
        <v>11.25</v>
      </c>
      <c r="G12" s="128">
        <f>F154</f>
        <v>215</v>
      </c>
      <c r="H12" s="143">
        <f t="shared" si="1"/>
        <v>8.461235733963008</v>
      </c>
    </row>
    <row r="13" spans="1:8" s="131" customFormat="1" ht="12.75">
      <c r="A13" s="3" t="s">
        <v>35</v>
      </c>
      <c r="B13" s="128">
        <f>B164</f>
        <v>4</v>
      </c>
      <c r="C13" s="129">
        <f>C164</f>
        <v>0</v>
      </c>
      <c r="D13" s="129">
        <f>D164</f>
        <v>0</v>
      </c>
      <c r="E13" s="130">
        <f>E164</f>
        <v>4</v>
      </c>
      <c r="F13" s="141">
        <f t="shared" si="0"/>
        <v>5</v>
      </c>
      <c r="G13" s="128">
        <f>F164</f>
        <v>128</v>
      </c>
      <c r="H13" s="143">
        <f t="shared" si="1"/>
        <v>5.037386855568673</v>
      </c>
    </row>
    <row r="14" spans="1:8" s="132" customFormat="1" ht="19.5" customHeight="1">
      <c r="A14" s="4" t="s">
        <v>36</v>
      </c>
      <c r="B14" s="139">
        <f>SUM(B5:B13)</f>
        <v>69</v>
      </c>
      <c r="C14" s="139">
        <f>SUM(C5:C13)</f>
        <v>5</v>
      </c>
      <c r="D14" s="139">
        <f>SUM(D5:D13)</f>
        <v>6</v>
      </c>
      <c r="E14" s="139">
        <f>SUM(E5:E13)</f>
        <v>80</v>
      </c>
      <c r="F14" s="142">
        <f>E14/$E$14*100</f>
        <v>100</v>
      </c>
      <c r="G14" s="139">
        <f>SUM(G5:G13)</f>
        <v>2541</v>
      </c>
      <c r="H14" s="140">
        <f t="shared" si="1"/>
        <v>100</v>
      </c>
    </row>
    <row r="16" spans="1:5" s="2" customFormat="1" ht="11.25">
      <c r="A16" s="7" t="s">
        <v>48</v>
      </c>
      <c r="D16" s="8"/>
      <c r="E16" s="9"/>
    </row>
    <row r="17" spans="1:5" s="2" customFormat="1" ht="11.25">
      <c r="A17" s="7"/>
      <c r="D17" s="8"/>
      <c r="E17" s="9"/>
    </row>
    <row r="18" spans="1:5" s="2" customFormat="1" ht="11.25">
      <c r="A18" s="7"/>
      <c r="D18" s="8"/>
      <c r="E18" s="9"/>
    </row>
    <row r="19" spans="1:5" s="2" customFormat="1" ht="11.25">
      <c r="A19" s="7"/>
      <c r="D19" s="8"/>
      <c r="E19" s="9"/>
    </row>
    <row r="20" spans="1:5" s="2" customFormat="1" ht="11.25">
      <c r="A20" s="7"/>
      <c r="D20" s="8"/>
      <c r="E20" s="9"/>
    </row>
    <row r="21" spans="1:5" s="2" customFormat="1" ht="11.25">
      <c r="A21" s="7"/>
      <c r="D21" s="8"/>
      <c r="E21" s="9"/>
    </row>
    <row r="22" spans="1:5" s="2" customFormat="1" ht="11.25">
      <c r="A22" s="7"/>
      <c r="D22" s="8"/>
      <c r="E22" s="9"/>
    </row>
    <row r="23" spans="1:5" s="2" customFormat="1" ht="11.25">
      <c r="A23" s="7"/>
      <c r="D23" s="8"/>
      <c r="E23" s="9"/>
    </row>
    <row r="24" s="2" customFormat="1" ht="11.25">
      <c r="A24" s="7"/>
    </row>
    <row r="25" s="2" customFormat="1" ht="11.25">
      <c r="A25" s="7"/>
    </row>
    <row r="26" s="2" customFormat="1" ht="11.25">
      <c r="A26" s="7"/>
    </row>
    <row r="27" spans="1:3" s="2" customFormat="1" ht="11.25">
      <c r="A27" s="7"/>
      <c r="B27" s="362" t="s">
        <v>27</v>
      </c>
      <c r="C27" s="53">
        <v>3</v>
      </c>
    </row>
    <row r="28" spans="1:3" s="2" customFormat="1" ht="11.25">
      <c r="A28" s="7"/>
      <c r="B28" s="362" t="s">
        <v>28</v>
      </c>
      <c r="C28" s="53">
        <v>11</v>
      </c>
    </row>
    <row r="29" spans="1:3" s="2" customFormat="1" ht="11.25">
      <c r="A29" s="7"/>
      <c r="B29" s="362" t="s">
        <v>29</v>
      </c>
      <c r="C29" s="53">
        <v>7</v>
      </c>
    </row>
    <row r="30" spans="1:3" s="2" customFormat="1" ht="11.25">
      <c r="A30" s="7"/>
      <c r="B30" s="362" t="s">
        <v>30</v>
      </c>
      <c r="C30" s="53">
        <v>12</v>
      </c>
    </row>
    <row r="31" spans="1:3" s="2" customFormat="1" ht="11.25">
      <c r="A31" s="7"/>
      <c r="B31" s="362" t="s">
        <v>31</v>
      </c>
      <c r="C31" s="53">
        <v>18</v>
      </c>
    </row>
    <row r="32" spans="1:3" s="2" customFormat="1" ht="11.25">
      <c r="A32" s="7"/>
      <c r="B32" s="362" t="s">
        <v>32</v>
      </c>
      <c r="C32" s="53">
        <v>4</v>
      </c>
    </row>
    <row r="33" spans="1:3" s="2" customFormat="1" ht="11.25">
      <c r="A33" s="7"/>
      <c r="B33" s="362" t="s">
        <v>33</v>
      </c>
      <c r="C33" s="53">
        <v>12</v>
      </c>
    </row>
    <row r="34" spans="1:3" s="2" customFormat="1" ht="11.25">
      <c r="A34" s="7"/>
      <c r="B34" s="362" t="s">
        <v>34</v>
      </c>
      <c r="C34" s="53">
        <v>9</v>
      </c>
    </row>
    <row r="35" spans="1:3" s="2" customFormat="1" ht="11.25">
      <c r="A35" s="7"/>
      <c r="B35" s="362" t="s">
        <v>35</v>
      </c>
      <c r="C35" s="53">
        <v>4</v>
      </c>
    </row>
    <row r="36" s="2" customFormat="1" ht="11.25">
      <c r="A36" s="7"/>
    </row>
    <row r="37" s="2" customFormat="1" ht="11.25">
      <c r="A37" s="7"/>
    </row>
    <row r="38" s="2" customFormat="1" ht="11.25">
      <c r="A38" s="7"/>
    </row>
    <row r="39" s="2" customFormat="1" ht="11.25">
      <c r="A39" s="7"/>
    </row>
    <row r="40" s="2" customFormat="1" ht="11.25">
      <c r="A40" s="7"/>
    </row>
    <row r="41" s="2" customFormat="1" ht="11.25">
      <c r="A41" s="7"/>
    </row>
    <row r="42" s="2" customFormat="1" ht="11.25">
      <c r="A42" s="7"/>
    </row>
    <row r="43" s="2" customFormat="1" ht="11.25">
      <c r="A43" s="7"/>
    </row>
    <row r="44" s="2" customFormat="1" ht="11.25">
      <c r="A44" s="7"/>
    </row>
    <row r="45" spans="1:8" s="2" customFormat="1" ht="33.75" customHeight="1">
      <c r="A45" s="440" t="s">
        <v>84</v>
      </c>
      <c r="B45" s="440"/>
      <c r="C45" s="440"/>
      <c r="D45" s="440"/>
      <c r="E45" s="440"/>
      <c r="F45" s="440"/>
      <c r="G45" s="440"/>
      <c r="H45" s="440"/>
    </row>
    <row r="46" s="2" customFormat="1" ht="11.25">
      <c r="A46" s="7"/>
    </row>
    <row r="47" spans="1:8" s="21" customFormat="1" ht="60.75" customHeight="1">
      <c r="A47" s="107" t="s">
        <v>537</v>
      </c>
      <c r="B47" s="424" t="s">
        <v>570</v>
      </c>
      <c r="C47" s="425"/>
      <c r="D47" s="425"/>
      <c r="E47" s="425"/>
      <c r="F47" s="426"/>
      <c r="G47" s="133"/>
      <c r="H47" s="133"/>
    </row>
    <row r="48" spans="1:6" s="21" customFormat="1" ht="24" customHeight="1">
      <c r="A48" s="455" t="s">
        <v>49</v>
      </c>
      <c r="B48" s="456" t="s">
        <v>37</v>
      </c>
      <c r="C48" s="456"/>
      <c r="D48" s="456"/>
      <c r="E48" s="439" t="s">
        <v>38</v>
      </c>
      <c r="F48" s="439" t="s">
        <v>40</v>
      </c>
    </row>
    <row r="49" spans="1:6" s="21" customFormat="1" ht="31.5">
      <c r="A49" s="455"/>
      <c r="B49" s="96" t="s">
        <v>45</v>
      </c>
      <c r="C49" s="96" t="s">
        <v>47</v>
      </c>
      <c r="D49" s="96" t="s">
        <v>46</v>
      </c>
      <c r="E49" s="443"/>
      <c r="F49" s="443"/>
    </row>
    <row r="50" spans="1:6" ht="12.75">
      <c r="A50" s="145" t="s">
        <v>27</v>
      </c>
      <c r="B50" s="146">
        <v>1</v>
      </c>
      <c r="C50" s="146">
        <v>0</v>
      </c>
      <c r="D50" s="146">
        <v>0</v>
      </c>
      <c r="E50" s="147">
        <f>SUM(B50:D50)</f>
        <v>1</v>
      </c>
      <c r="F50" s="146">
        <v>21</v>
      </c>
    </row>
    <row r="51" spans="1:6" ht="12.75">
      <c r="A51" s="148" t="s">
        <v>436</v>
      </c>
      <c r="B51" s="149">
        <v>1</v>
      </c>
      <c r="C51" s="149">
        <v>0</v>
      </c>
      <c r="D51" s="149">
        <v>0</v>
      </c>
      <c r="E51" s="150">
        <f>SUM(B51:D51)</f>
        <v>1</v>
      </c>
      <c r="F51" s="149">
        <v>40</v>
      </c>
    </row>
    <row r="52" spans="1:6" ht="12.75">
      <c r="A52" s="148" t="s">
        <v>439</v>
      </c>
      <c r="B52" s="149">
        <v>1</v>
      </c>
      <c r="C52" s="149">
        <v>0</v>
      </c>
      <c r="D52" s="149">
        <v>0</v>
      </c>
      <c r="E52" s="150">
        <f>SUM(B52:D52)</f>
        <v>1</v>
      </c>
      <c r="F52" s="149">
        <v>21</v>
      </c>
    </row>
    <row r="53" spans="1:7" s="104" customFormat="1" ht="17.25" customHeight="1">
      <c r="A53" s="102" t="s">
        <v>50</v>
      </c>
      <c r="B53" s="103">
        <f>SUM(B50:B52)</f>
        <v>3</v>
      </c>
      <c r="C53" s="103">
        <f>SUM(C50:C52)</f>
        <v>0</v>
      </c>
      <c r="D53" s="103">
        <f>SUM(D50:D52)</f>
        <v>0</v>
      </c>
      <c r="E53" s="103">
        <f>SUM(E50:E52)</f>
        <v>3</v>
      </c>
      <c r="F53" s="103">
        <f>SUM(F50:F52)</f>
        <v>82</v>
      </c>
      <c r="G53" s="21"/>
    </row>
    <row r="56" spans="1:8" s="21" customFormat="1" ht="60.75" customHeight="1">
      <c r="A56" s="107" t="s">
        <v>537</v>
      </c>
      <c r="B56" s="424" t="s">
        <v>571</v>
      </c>
      <c r="C56" s="425"/>
      <c r="D56" s="425"/>
      <c r="E56" s="425"/>
      <c r="F56" s="426"/>
      <c r="G56" s="133"/>
      <c r="H56" s="133"/>
    </row>
    <row r="57" spans="1:6" s="21" customFormat="1" ht="24" customHeight="1">
      <c r="A57" s="455" t="s">
        <v>49</v>
      </c>
      <c r="B57" s="456" t="s">
        <v>37</v>
      </c>
      <c r="C57" s="456"/>
      <c r="D57" s="456"/>
      <c r="E57" s="439" t="s">
        <v>38</v>
      </c>
      <c r="F57" s="439" t="s">
        <v>40</v>
      </c>
    </row>
    <row r="58" spans="1:6" s="21" customFormat="1" ht="31.5">
      <c r="A58" s="455"/>
      <c r="B58" s="96" t="s">
        <v>45</v>
      </c>
      <c r="C58" s="96" t="s">
        <v>47</v>
      </c>
      <c r="D58" s="96" t="s">
        <v>46</v>
      </c>
      <c r="E58" s="443"/>
      <c r="F58" s="443"/>
    </row>
    <row r="59" spans="1:6" ht="12.75">
      <c r="A59" s="148" t="s">
        <v>446</v>
      </c>
      <c r="B59" s="149">
        <v>1</v>
      </c>
      <c r="C59" s="149">
        <v>0</v>
      </c>
      <c r="D59" s="149">
        <v>0</v>
      </c>
      <c r="E59" s="150">
        <f>SUM(B59:D59)</f>
        <v>1</v>
      </c>
      <c r="F59" s="149">
        <v>35</v>
      </c>
    </row>
    <row r="60" spans="1:6" ht="12.75">
      <c r="A60" s="148" t="s">
        <v>448</v>
      </c>
      <c r="B60" s="149">
        <v>1</v>
      </c>
      <c r="C60" s="149">
        <v>0</v>
      </c>
      <c r="D60" s="149">
        <v>0</v>
      </c>
      <c r="E60" s="150">
        <f aca="true" t="shared" si="2" ref="E60:E66">SUM(B60:D60)</f>
        <v>1</v>
      </c>
      <c r="F60" s="149">
        <v>16</v>
      </c>
    </row>
    <row r="61" spans="1:6" ht="12.75">
      <c r="A61" s="148" t="s">
        <v>451</v>
      </c>
      <c r="B61" s="149">
        <v>1</v>
      </c>
      <c r="C61" s="149">
        <v>0</v>
      </c>
      <c r="D61" s="149">
        <v>0</v>
      </c>
      <c r="E61" s="150">
        <f t="shared" si="2"/>
        <v>1</v>
      </c>
      <c r="F61" s="149">
        <v>21</v>
      </c>
    </row>
    <row r="62" spans="1:6" ht="12.75">
      <c r="A62" s="148" t="s">
        <v>452</v>
      </c>
      <c r="B62" s="149">
        <v>0</v>
      </c>
      <c r="C62" s="149">
        <v>1</v>
      </c>
      <c r="D62" s="149">
        <v>0</v>
      </c>
      <c r="E62" s="150">
        <f t="shared" si="2"/>
        <v>1</v>
      </c>
      <c r="F62" s="149">
        <v>7</v>
      </c>
    </row>
    <row r="63" spans="1:6" ht="12.75">
      <c r="A63" s="148" t="s">
        <v>454</v>
      </c>
      <c r="B63" s="149">
        <v>1</v>
      </c>
      <c r="C63" s="149">
        <v>0</v>
      </c>
      <c r="D63" s="149">
        <v>0</v>
      </c>
      <c r="E63" s="150">
        <f t="shared" si="2"/>
        <v>1</v>
      </c>
      <c r="F63" s="149">
        <v>42</v>
      </c>
    </row>
    <row r="64" spans="1:6" ht="12.75">
      <c r="A64" s="148" t="s">
        <v>28</v>
      </c>
      <c r="B64" s="149">
        <v>4</v>
      </c>
      <c r="C64" s="149">
        <v>0</v>
      </c>
      <c r="D64" s="149">
        <v>0</v>
      </c>
      <c r="E64" s="150">
        <f t="shared" si="2"/>
        <v>4</v>
      </c>
      <c r="F64" s="149">
        <v>172</v>
      </c>
    </row>
    <row r="65" spans="1:6" ht="12.75">
      <c r="A65" s="148" t="s">
        <v>456</v>
      </c>
      <c r="B65" s="149">
        <v>1</v>
      </c>
      <c r="C65" s="149">
        <v>0</v>
      </c>
      <c r="D65" s="149">
        <v>0</v>
      </c>
      <c r="E65" s="150">
        <f t="shared" si="2"/>
        <v>1</v>
      </c>
      <c r="F65" s="149">
        <v>28</v>
      </c>
    </row>
    <row r="66" spans="1:6" ht="12.75">
      <c r="A66" s="148" t="s">
        <v>458</v>
      </c>
      <c r="B66" s="149">
        <v>1</v>
      </c>
      <c r="C66" s="149">
        <v>0</v>
      </c>
      <c r="D66" s="149">
        <v>0</v>
      </c>
      <c r="E66" s="150">
        <f t="shared" si="2"/>
        <v>1</v>
      </c>
      <c r="F66" s="149">
        <v>42</v>
      </c>
    </row>
    <row r="67" spans="1:7" s="104" customFormat="1" ht="17.25" customHeight="1">
      <c r="A67" s="102" t="s">
        <v>51</v>
      </c>
      <c r="B67" s="103">
        <f>SUM(B59:B66)</f>
        <v>10</v>
      </c>
      <c r="C67" s="103">
        <f>SUM(C59:C66)</f>
        <v>1</v>
      </c>
      <c r="D67" s="103">
        <f>SUM(D59:D66)</f>
        <v>0</v>
      </c>
      <c r="E67" s="103">
        <f>SUM(E59:E66)</f>
        <v>11</v>
      </c>
      <c r="F67" s="103">
        <f>SUM(F59:F66)</f>
        <v>363</v>
      </c>
      <c r="G67" s="21"/>
    </row>
    <row r="70" spans="1:7" s="21" customFormat="1" ht="60.75" customHeight="1">
      <c r="A70" s="107" t="s">
        <v>537</v>
      </c>
      <c r="B70" s="424" t="s">
        <v>10</v>
      </c>
      <c r="C70" s="425"/>
      <c r="D70" s="425"/>
      <c r="E70" s="425"/>
      <c r="F70" s="426"/>
      <c r="G70" s="108"/>
    </row>
    <row r="71" spans="1:6" s="21" customFormat="1" ht="24" customHeight="1">
      <c r="A71" s="455" t="s">
        <v>49</v>
      </c>
      <c r="B71" s="456" t="s">
        <v>37</v>
      </c>
      <c r="C71" s="456"/>
      <c r="D71" s="456"/>
      <c r="E71" s="439" t="s">
        <v>38</v>
      </c>
      <c r="F71" s="439" t="s">
        <v>40</v>
      </c>
    </row>
    <row r="72" spans="1:6" s="21" customFormat="1" ht="31.5">
      <c r="A72" s="455"/>
      <c r="B72" s="96" t="s">
        <v>45</v>
      </c>
      <c r="C72" s="96" t="s">
        <v>47</v>
      </c>
      <c r="D72" s="96" t="s">
        <v>46</v>
      </c>
      <c r="E72" s="443"/>
      <c r="F72" s="443"/>
    </row>
    <row r="73" spans="1:6" ht="12.75">
      <c r="A73" s="148" t="s">
        <v>462</v>
      </c>
      <c r="B73" s="149">
        <v>0</v>
      </c>
      <c r="C73" s="149">
        <v>0</v>
      </c>
      <c r="D73" s="149">
        <v>1</v>
      </c>
      <c r="E73" s="150">
        <f aca="true" t="shared" si="3" ref="E73:E78">SUM(B73:D73)</f>
        <v>1</v>
      </c>
      <c r="F73" s="149">
        <v>16</v>
      </c>
    </row>
    <row r="74" spans="1:6" ht="12.75">
      <c r="A74" s="148" t="s">
        <v>129</v>
      </c>
      <c r="B74" s="149">
        <v>2</v>
      </c>
      <c r="C74" s="149">
        <v>0</v>
      </c>
      <c r="D74" s="149">
        <v>0</v>
      </c>
      <c r="E74" s="150">
        <f t="shared" si="3"/>
        <v>2</v>
      </c>
      <c r="F74" s="149">
        <v>67</v>
      </c>
    </row>
    <row r="75" spans="1:6" ht="12.75">
      <c r="A75" s="148" t="s">
        <v>131</v>
      </c>
      <c r="B75" s="149">
        <v>1</v>
      </c>
      <c r="C75" s="149">
        <v>0</v>
      </c>
      <c r="D75" s="149">
        <v>0</v>
      </c>
      <c r="E75" s="150">
        <f t="shared" si="3"/>
        <v>1</v>
      </c>
      <c r="F75" s="149">
        <v>18</v>
      </c>
    </row>
    <row r="76" spans="1:6" ht="12.75">
      <c r="A76" s="148" t="s">
        <v>139</v>
      </c>
      <c r="B76" s="149">
        <v>0</v>
      </c>
      <c r="C76" s="149">
        <v>0</v>
      </c>
      <c r="D76" s="149">
        <v>1</v>
      </c>
      <c r="E76" s="150">
        <f t="shared" si="3"/>
        <v>1</v>
      </c>
      <c r="F76" s="149">
        <v>14</v>
      </c>
    </row>
    <row r="77" spans="1:6" ht="12.75">
      <c r="A77" s="148" t="s">
        <v>141</v>
      </c>
      <c r="B77" s="149">
        <v>1</v>
      </c>
      <c r="C77" s="149">
        <v>0</v>
      </c>
      <c r="D77" s="149">
        <v>0</v>
      </c>
      <c r="E77" s="150">
        <f t="shared" si="3"/>
        <v>1</v>
      </c>
      <c r="F77" s="149">
        <v>42</v>
      </c>
    </row>
    <row r="78" spans="1:6" ht="12.75">
      <c r="A78" s="148" t="s">
        <v>142</v>
      </c>
      <c r="B78" s="149">
        <v>1</v>
      </c>
      <c r="C78" s="149">
        <v>0</v>
      </c>
      <c r="D78" s="149">
        <v>0</v>
      </c>
      <c r="E78" s="150">
        <f t="shared" si="3"/>
        <v>1</v>
      </c>
      <c r="F78" s="149">
        <v>25</v>
      </c>
    </row>
    <row r="79" spans="1:7" s="104" customFormat="1" ht="17.25" customHeight="1">
      <c r="A79" s="102" t="s">
        <v>467</v>
      </c>
      <c r="B79" s="103">
        <f>SUM(B73:B78)</f>
        <v>5</v>
      </c>
      <c r="C79" s="103">
        <f>SUM(C73:C78)</f>
        <v>0</v>
      </c>
      <c r="D79" s="103">
        <f>SUM(D73:D78)</f>
        <v>2</v>
      </c>
      <c r="E79" s="103">
        <f>SUM(E73:E78)</f>
        <v>7</v>
      </c>
      <c r="F79" s="103">
        <f>SUM(F73:F78)</f>
        <v>182</v>
      </c>
      <c r="G79" s="21"/>
    </row>
    <row r="82" spans="1:7" s="21" customFormat="1" ht="60.75" customHeight="1">
      <c r="A82" s="107" t="s">
        <v>537</v>
      </c>
      <c r="B82" s="424" t="s">
        <v>10</v>
      </c>
      <c r="C82" s="425"/>
      <c r="D82" s="425"/>
      <c r="E82" s="425"/>
      <c r="F82" s="426"/>
      <c r="G82" s="108"/>
    </row>
    <row r="83" spans="1:6" s="21" customFormat="1" ht="24" customHeight="1">
      <c r="A83" s="455" t="s">
        <v>49</v>
      </c>
      <c r="B83" s="456" t="s">
        <v>37</v>
      </c>
      <c r="C83" s="456"/>
      <c r="D83" s="456"/>
      <c r="E83" s="439" t="s">
        <v>38</v>
      </c>
      <c r="F83" s="439" t="s">
        <v>40</v>
      </c>
    </row>
    <row r="84" spans="1:6" s="21" customFormat="1" ht="31.5">
      <c r="A84" s="455"/>
      <c r="B84" s="96" t="s">
        <v>45</v>
      </c>
      <c r="C84" s="96" t="s">
        <v>47</v>
      </c>
      <c r="D84" s="96" t="s">
        <v>46</v>
      </c>
      <c r="E84" s="443"/>
      <c r="F84" s="443"/>
    </row>
    <row r="85" spans="1:6" ht="12.75">
      <c r="A85" s="148" t="s">
        <v>149</v>
      </c>
      <c r="B85" s="149">
        <v>1</v>
      </c>
      <c r="C85" s="149">
        <v>0</v>
      </c>
      <c r="D85" s="149">
        <v>0</v>
      </c>
      <c r="E85" s="150">
        <v>1</v>
      </c>
      <c r="F85" s="149">
        <v>24</v>
      </c>
    </row>
    <row r="86" spans="1:6" ht="12.75">
      <c r="A86" s="148" t="s">
        <v>152</v>
      </c>
      <c r="B86" s="149">
        <v>1</v>
      </c>
      <c r="C86" s="149">
        <v>0</v>
      </c>
      <c r="D86" s="149">
        <v>0</v>
      </c>
      <c r="E86" s="150">
        <v>1</v>
      </c>
      <c r="F86" s="149">
        <v>60</v>
      </c>
    </row>
    <row r="87" spans="1:6" ht="12.75">
      <c r="A87" s="148" t="s">
        <v>160</v>
      </c>
      <c r="B87" s="149">
        <v>3</v>
      </c>
      <c r="C87" s="149">
        <v>0</v>
      </c>
      <c r="D87" s="149">
        <v>1</v>
      </c>
      <c r="E87" s="150">
        <v>4</v>
      </c>
      <c r="F87" s="149">
        <v>100</v>
      </c>
    </row>
    <row r="88" spans="1:6" ht="12.75">
      <c r="A88" s="148" t="s">
        <v>163</v>
      </c>
      <c r="B88" s="149">
        <v>1</v>
      </c>
      <c r="C88" s="149">
        <v>0</v>
      </c>
      <c r="D88" s="149">
        <v>0</v>
      </c>
      <c r="E88" s="150">
        <v>1</v>
      </c>
      <c r="F88" s="149">
        <v>16</v>
      </c>
    </row>
    <row r="89" spans="1:6" ht="12.75">
      <c r="A89" s="148" t="s">
        <v>166</v>
      </c>
      <c r="B89" s="149">
        <v>1</v>
      </c>
      <c r="C89" s="149">
        <v>0</v>
      </c>
      <c r="D89" s="149">
        <v>0</v>
      </c>
      <c r="E89" s="150">
        <v>1</v>
      </c>
      <c r="F89" s="149">
        <v>60</v>
      </c>
    </row>
    <row r="90" spans="1:6" ht="12.75">
      <c r="A90" s="148" t="s">
        <v>30</v>
      </c>
      <c r="B90" s="149">
        <v>1</v>
      </c>
      <c r="C90" s="149">
        <v>0</v>
      </c>
      <c r="D90" s="149">
        <v>0</v>
      </c>
      <c r="E90" s="150">
        <v>1</v>
      </c>
      <c r="F90" s="149">
        <v>36</v>
      </c>
    </row>
    <row r="91" spans="1:6" ht="12.75">
      <c r="A91" s="148" t="s">
        <v>167</v>
      </c>
      <c r="B91" s="149">
        <v>1</v>
      </c>
      <c r="C91" s="149">
        <v>0</v>
      </c>
      <c r="D91" s="149">
        <v>0</v>
      </c>
      <c r="E91" s="150">
        <v>1</v>
      </c>
      <c r="F91" s="149">
        <v>14</v>
      </c>
    </row>
    <row r="92" spans="1:6" ht="12.75">
      <c r="A92" s="148" t="s">
        <v>169</v>
      </c>
      <c r="B92" s="149">
        <v>1</v>
      </c>
      <c r="C92" s="149">
        <v>0</v>
      </c>
      <c r="D92" s="149">
        <v>0</v>
      </c>
      <c r="E92" s="150">
        <v>1</v>
      </c>
      <c r="F92" s="149">
        <v>25</v>
      </c>
    </row>
    <row r="93" spans="1:6" ht="12.75">
      <c r="A93" s="148" t="s">
        <v>177</v>
      </c>
      <c r="B93" s="149">
        <v>1</v>
      </c>
      <c r="C93" s="149">
        <v>0</v>
      </c>
      <c r="D93" s="149">
        <v>0</v>
      </c>
      <c r="E93" s="150">
        <v>1</v>
      </c>
      <c r="F93" s="149">
        <v>62</v>
      </c>
    </row>
    <row r="94" spans="1:7" s="104" customFormat="1" ht="17.25" customHeight="1">
      <c r="A94" s="102" t="s">
        <v>468</v>
      </c>
      <c r="B94" s="103">
        <f>SUM(B85:B93)</f>
        <v>11</v>
      </c>
      <c r="C94" s="103">
        <f>SUM(C85:C93)</f>
        <v>0</v>
      </c>
      <c r="D94" s="103">
        <f>SUM(D85:D93)</f>
        <v>1</v>
      </c>
      <c r="E94" s="103">
        <f>SUM(E85:E93)</f>
        <v>12</v>
      </c>
      <c r="F94" s="103">
        <f>SUM(F85:F93)</f>
        <v>397</v>
      </c>
      <c r="G94" s="21"/>
    </row>
    <row r="96" s="122" customFormat="1" ht="12.75">
      <c r="A96" s="124" t="s">
        <v>338</v>
      </c>
    </row>
    <row r="98" spans="1:7" s="21" customFormat="1" ht="60.75" customHeight="1">
      <c r="A98" s="107" t="s">
        <v>537</v>
      </c>
      <c r="B98" s="424" t="s">
        <v>63</v>
      </c>
      <c r="C98" s="425"/>
      <c r="D98" s="425"/>
      <c r="E98" s="425"/>
      <c r="F98" s="426"/>
      <c r="G98" s="108"/>
    </row>
    <row r="99" spans="1:6" s="21" customFormat="1" ht="24" customHeight="1">
      <c r="A99" s="455" t="s">
        <v>49</v>
      </c>
      <c r="B99" s="456" t="s">
        <v>37</v>
      </c>
      <c r="C99" s="456"/>
      <c r="D99" s="456"/>
      <c r="E99" s="439" t="s">
        <v>38</v>
      </c>
      <c r="F99" s="439" t="s">
        <v>40</v>
      </c>
    </row>
    <row r="100" spans="1:6" s="21" customFormat="1" ht="31.5">
      <c r="A100" s="455"/>
      <c r="B100" s="96" t="s">
        <v>45</v>
      </c>
      <c r="C100" s="96" t="s">
        <v>47</v>
      </c>
      <c r="D100" s="96" t="s">
        <v>46</v>
      </c>
      <c r="E100" s="443"/>
      <c r="F100" s="443"/>
    </row>
    <row r="101" spans="1:6" ht="12.75">
      <c r="A101" s="148" t="s">
        <v>288</v>
      </c>
      <c r="B101" s="149">
        <v>1</v>
      </c>
      <c r="C101" s="149">
        <v>0</v>
      </c>
      <c r="D101" s="149">
        <v>0</v>
      </c>
      <c r="E101" s="150">
        <f>SUM(B101:D101)</f>
        <v>1</v>
      </c>
      <c r="F101" s="149">
        <v>20</v>
      </c>
    </row>
    <row r="102" spans="1:6" ht="12.75">
      <c r="A102" s="148" t="s">
        <v>31</v>
      </c>
      <c r="B102" s="149">
        <v>1</v>
      </c>
      <c r="C102" s="149">
        <v>0</v>
      </c>
      <c r="D102" s="149">
        <v>0</v>
      </c>
      <c r="E102" s="150">
        <f aca="true" t="shared" si="4" ref="E102:E115">SUM(B102:D102)</f>
        <v>1</v>
      </c>
      <c r="F102" s="149">
        <v>53</v>
      </c>
    </row>
    <row r="103" spans="1:6" ht="12.75">
      <c r="A103" s="148" t="s">
        <v>282</v>
      </c>
      <c r="B103" s="149">
        <v>1</v>
      </c>
      <c r="C103" s="149">
        <v>0</v>
      </c>
      <c r="D103" s="149">
        <v>0</v>
      </c>
      <c r="E103" s="150">
        <f t="shared" si="4"/>
        <v>1</v>
      </c>
      <c r="F103" s="149">
        <v>30</v>
      </c>
    </row>
    <row r="104" spans="1:6" ht="12.75">
      <c r="A104" s="148" t="s">
        <v>281</v>
      </c>
      <c r="B104" s="149">
        <v>2</v>
      </c>
      <c r="C104" s="149">
        <v>0</v>
      </c>
      <c r="D104" s="149">
        <v>0</v>
      </c>
      <c r="E104" s="150">
        <f t="shared" si="4"/>
        <v>2</v>
      </c>
      <c r="F104" s="149">
        <v>51</v>
      </c>
    </row>
    <row r="105" spans="1:6" ht="12.75">
      <c r="A105" s="148" t="s">
        <v>293</v>
      </c>
      <c r="B105" s="149">
        <v>0</v>
      </c>
      <c r="C105" s="149">
        <v>0</v>
      </c>
      <c r="D105" s="149">
        <v>1</v>
      </c>
      <c r="E105" s="150">
        <f t="shared" si="4"/>
        <v>1</v>
      </c>
      <c r="F105" s="149">
        <v>15</v>
      </c>
    </row>
    <row r="106" spans="1:6" ht="12.75">
      <c r="A106" s="148" t="s">
        <v>180</v>
      </c>
      <c r="B106" s="149">
        <v>1</v>
      </c>
      <c r="C106" s="149">
        <v>0</v>
      </c>
      <c r="D106" s="149">
        <v>0</v>
      </c>
      <c r="E106" s="150">
        <f t="shared" si="4"/>
        <v>1</v>
      </c>
      <c r="F106" s="149">
        <v>26</v>
      </c>
    </row>
    <row r="107" spans="1:6" ht="12.75">
      <c r="A107" s="148" t="s">
        <v>292</v>
      </c>
      <c r="B107" s="149">
        <v>0</v>
      </c>
      <c r="C107" s="149">
        <v>1</v>
      </c>
      <c r="D107" s="149">
        <v>0</v>
      </c>
      <c r="E107" s="150">
        <f t="shared" si="4"/>
        <v>1</v>
      </c>
      <c r="F107" s="149">
        <v>14</v>
      </c>
    </row>
    <row r="108" spans="1:6" ht="12.75">
      <c r="A108" s="148" t="s">
        <v>275</v>
      </c>
      <c r="B108" s="149">
        <v>1</v>
      </c>
      <c r="C108" s="149">
        <v>0</v>
      </c>
      <c r="D108" s="149">
        <v>0</v>
      </c>
      <c r="E108" s="150">
        <f t="shared" si="4"/>
        <v>1</v>
      </c>
      <c r="F108" s="149">
        <v>30</v>
      </c>
    </row>
    <row r="109" spans="1:6" ht="12.75">
      <c r="A109" s="148" t="s">
        <v>291</v>
      </c>
      <c r="B109" s="149">
        <v>1</v>
      </c>
      <c r="C109" s="149">
        <v>0</v>
      </c>
      <c r="D109" s="149">
        <v>0</v>
      </c>
      <c r="E109" s="150">
        <f t="shared" si="4"/>
        <v>1</v>
      </c>
      <c r="F109" s="149">
        <v>35</v>
      </c>
    </row>
    <row r="110" spans="1:6" ht="12.75">
      <c r="A110" s="148" t="s">
        <v>269</v>
      </c>
      <c r="B110" s="149">
        <v>1</v>
      </c>
      <c r="C110" s="149">
        <v>0</v>
      </c>
      <c r="D110" s="149">
        <v>0</v>
      </c>
      <c r="E110" s="150">
        <f t="shared" si="4"/>
        <v>1</v>
      </c>
      <c r="F110" s="149">
        <v>34</v>
      </c>
    </row>
    <row r="111" spans="1:6" ht="12.75">
      <c r="A111" s="148" t="s">
        <v>290</v>
      </c>
      <c r="B111" s="149">
        <v>1</v>
      </c>
      <c r="C111" s="149">
        <v>0</v>
      </c>
      <c r="D111" s="149">
        <v>0</v>
      </c>
      <c r="E111" s="150">
        <f t="shared" si="4"/>
        <v>1</v>
      </c>
      <c r="F111" s="149">
        <v>66</v>
      </c>
    </row>
    <row r="112" spans="1:6" ht="12.75">
      <c r="A112" s="148" t="s">
        <v>289</v>
      </c>
      <c r="B112" s="149">
        <v>1</v>
      </c>
      <c r="C112" s="149">
        <v>0</v>
      </c>
      <c r="D112" s="149">
        <v>0</v>
      </c>
      <c r="E112" s="150">
        <f t="shared" si="4"/>
        <v>1</v>
      </c>
      <c r="F112" s="149">
        <v>28</v>
      </c>
    </row>
    <row r="113" spans="1:6" ht="12.75">
      <c r="A113" s="148" t="s">
        <v>263</v>
      </c>
      <c r="B113" s="149">
        <v>0</v>
      </c>
      <c r="C113" s="149">
        <v>1</v>
      </c>
      <c r="D113" s="149">
        <v>0</v>
      </c>
      <c r="E113" s="150">
        <f t="shared" si="4"/>
        <v>1</v>
      </c>
      <c r="F113" s="149">
        <v>16</v>
      </c>
    </row>
    <row r="114" spans="1:6" ht="12.75">
      <c r="A114" s="148" t="s">
        <v>262</v>
      </c>
      <c r="B114" s="149">
        <v>2</v>
      </c>
      <c r="C114" s="149">
        <v>0</v>
      </c>
      <c r="D114" s="149">
        <v>1</v>
      </c>
      <c r="E114" s="150">
        <f t="shared" si="4"/>
        <v>3</v>
      </c>
      <c r="F114" s="149">
        <v>68</v>
      </c>
    </row>
    <row r="115" spans="1:6" ht="12.75">
      <c r="A115" s="148" t="s">
        <v>254</v>
      </c>
      <c r="B115" s="149">
        <v>1</v>
      </c>
      <c r="C115" s="149">
        <v>0</v>
      </c>
      <c r="D115" s="149">
        <v>0</v>
      </c>
      <c r="E115" s="150">
        <f t="shared" si="4"/>
        <v>1</v>
      </c>
      <c r="F115" s="149">
        <v>33</v>
      </c>
    </row>
    <row r="116" spans="1:7" s="104" customFormat="1" ht="17.25" customHeight="1">
      <c r="A116" s="102" t="s">
        <v>469</v>
      </c>
      <c r="B116" s="103">
        <f>SUM(B101:B115)</f>
        <v>14</v>
      </c>
      <c r="C116" s="103">
        <f>SUM(C101:C115)</f>
        <v>2</v>
      </c>
      <c r="D116" s="103">
        <f>SUM(D101:D115)</f>
        <v>2</v>
      </c>
      <c r="E116" s="103">
        <f>SUM(E101:E115)</f>
        <v>18</v>
      </c>
      <c r="F116" s="103">
        <f>SUM(F101:F115)</f>
        <v>519</v>
      </c>
      <c r="G116" s="21"/>
    </row>
    <row r="118" s="54" customFormat="1" ht="12.75">
      <c r="A118" s="123" t="s">
        <v>296</v>
      </c>
    </row>
    <row r="120" spans="1:7" s="21" customFormat="1" ht="60.75" customHeight="1">
      <c r="A120" s="107" t="s">
        <v>537</v>
      </c>
      <c r="B120" s="424" t="s">
        <v>502</v>
      </c>
      <c r="C120" s="425"/>
      <c r="D120" s="425"/>
      <c r="E120" s="425"/>
      <c r="F120" s="426"/>
      <c r="G120" s="108"/>
    </row>
    <row r="121" spans="1:6" s="21" customFormat="1" ht="24" customHeight="1">
      <c r="A121" s="455" t="s">
        <v>49</v>
      </c>
      <c r="B121" s="456" t="s">
        <v>37</v>
      </c>
      <c r="C121" s="456"/>
      <c r="D121" s="456"/>
      <c r="E121" s="439" t="s">
        <v>38</v>
      </c>
      <c r="F121" s="439" t="s">
        <v>40</v>
      </c>
    </row>
    <row r="122" spans="1:6" s="21" customFormat="1" ht="31.5">
      <c r="A122" s="455"/>
      <c r="B122" s="96" t="s">
        <v>45</v>
      </c>
      <c r="C122" s="96" t="s">
        <v>47</v>
      </c>
      <c r="D122" s="96" t="s">
        <v>46</v>
      </c>
      <c r="E122" s="443"/>
      <c r="F122" s="443"/>
    </row>
    <row r="123" spans="1:6" ht="12.75">
      <c r="A123" s="148" t="s">
        <v>341</v>
      </c>
      <c r="B123" s="149">
        <v>1</v>
      </c>
      <c r="C123" s="149">
        <v>0</v>
      </c>
      <c r="D123" s="149">
        <v>0</v>
      </c>
      <c r="E123" s="150">
        <f>SUM(B123:D123)</f>
        <v>1</v>
      </c>
      <c r="F123" s="149">
        <v>14</v>
      </c>
    </row>
    <row r="124" spans="1:6" ht="12.75">
      <c r="A124" s="148" t="s">
        <v>503</v>
      </c>
      <c r="B124" s="149">
        <v>1</v>
      </c>
      <c r="C124" s="149">
        <v>0</v>
      </c>
      <c r="D124" s="149">
        <v>0</v>
      </c>
      <c r="E124" s="150">
        <f>SUM(B124:D124)</f>
        <v>1</v>
      </c>
      <c r="F124" s="149">
        <v>35</v>
      </c>
    </row>
    <row r="125" spans="1:6" ht="12.75">
      <c r="A125" s="148" t="s">
        <v>504</v>
      </c>
      <c r="B125" s="149">
        <v>1</v>
      </c>
      <c r="C125" s="149">
        <v>0</v>
      </c>
      <c r="D125" s="149">
        <v>0</v>
      </c>
      <c r="E125" s="150">
        <f>SUM(B125:D125)</f>
        <v>1</v>
      </c>
      <c r="F125" s="149">
        <v>19</v>
      </c>
    </row>
    <row r="126" spans="1:6" ht="12.75">
      <c r="A126" s="148" t="s">
        <v>505</v>
      </c>
      <c r="B126" s="149">
        <v>1</v>
      </c>
      <c r="C126" s="149">
        <v>0</v>
      </c>
      <c r="D126" s="149">
        <v>0</v>
      </c>
      <c r="E126" s="150">
        <f>SUM(B126:D126)</f>
        <v>1</v>
      </c>
      <c r="F126" s="149">
        <v>40</v>
      </c>
    </row>
    <row r="127" spans="1:7" s="104" customFormat="1" ht="17.25" customHeight="1">
      <c r="A127" s="102" t="s">
        <v>470</v>
      </c>
      <c r="B127" s="103">
        <f>SUM(B123:B126)</f>
        <v>4</v>
      </c>
      <c r="C127" s="103">
        <f>SUM(C123:C126)</f>
        <v>0</v>
      </c>
      <c r="D127" s="103">
        <f>SUM(D123:D126)</f>
        <v>0</v>
      </c>
      <c r="E127" s="103">
        <f>SUM(E123:E126)</f>
        <v>4</v>
      </c>
      <c r="F127" s="103">
        <f>SUM(F123:F126)</f>
        <v>108</v>
      </c>
      <c r="G127" s="21"/>
    </row>
    <row r="130" spans="1:7" s="21" customFormat="1" ht="60.75" customHeight="1">
      <c r="A130" s="107" t="s">
        <v>537</v>
      </c>
      <c r="B130" s="424" t="s">
        <v>521</v>
      </c>
      <c r="C130" s="425"/>
      <c r="D130" s="425"/>
      <c r="E130" s="425"/>
      <c r="F130" s="426"/>
      <c r="G130" s="108"/>
    </row>
    <row r="131" spans="1:6" s="21" customFormat="1" ht="24" customHeight="1">
      <c r="A131" s="455" t="s">
        <v>49</v>
      </c>
      <c r="B131" s="456" t="s">
        <v>37</v>
      </c>
      <c r="C131" s="456"/>
      <c r="D131" s="456"/>
      <c r="E131" s="439" t="s">
        <v>38</v>
      </c>
      <c r="F131" s="439" t="s">
        <v>40</v>
      </c>
    </row>
    <row r="132" spans="1:6" s="21" customFormat="1" ht="31.5">
      <c r="A132" s="455"/>
      <c r="B132" s="96" t="s">
        <v>45</v>
      </c>
      <c r="C132" s="96" t="s">
        <v>47</v>
      </c>
      <c r="D132" s="96" t="s">
        <v>46</v>
      </c>
      <c r="E132" s="443"/>
      <c r="F132" s="443"/>
    </row>
    <row r="133" spans="1:6" ht="12.75">
      <c r="A133" s="148" t="s">
        <v>309</v>
      </c>
      <c r="B133" s="149">
        <v>1</v>
      </c>
      <c r="C133" s="149">
        <v>0</v>
      </c>
      <c r="D133" s="149">
        <v>0</v>
      </c>
      <c r="E133" s="150">
        <f aca="true" t="shared" si="5" ref="E133:E138">SUM(B133:D133)</f>
        <v>1</v>
      </c>
      <c r="F133" s="149">
        <v>42</v>
      </c>
    </row>
    <row r="134" spans="1:6" ht="12.75">
      <c r="A134" s="148" t="s">
        <v>308</v>
      </c>
      <c r="B134" s="149">
        <v>2</v>
      </c>
      <c r="C134" s="149">
        <v>0</v>
      </c>
      <c r="D134" s="149">
        <v>0</v>
      </c>
      <c r="E134" s="150">
        <f t="shared" si="5"/>
        <v>2</v>
      </c>
      <c r="F134" s="149">
        <v>130</v>
      </c>
    </row>
    <row r="135" spans="1:6" ht="12.75">
      <c r="A135" s="148" t="s">
        <v>516</v>
      </c>
      <c r="B135" s="149">
        <v>2</v>
      </c>
      <c r="C135" s="149">
        <v>0</v>
      </c>
      <c r="D135" s="149">
        <v>0</v>
      </c>
      <c r="E135" s="150">
        <f t="shared" si="5"/>
        <v>2</v>
      </c>
      <c r="F135" s="149">
        <v>90</v>
      </c>
    </row>
    <row r="136" spans="1:6" ht="12.75">
      <c r="A136" s="148" t="s">
        <v>33</v>
      </c>
      <c r="B136" s="149">
        <v>5</v>
      </c>
      <c r="C136" s="149">
        <v>0</v>
      </c>
      <c r="D136" s="149">
        <v>0</v>
      </c>
      <c r="E136" s="150">
        <f t="shared" si="5"/>
        <v>5</v>
      </c>
      <c r="F136" s="149">
        <v>208</v>
      </c>
    </row>
    <row r="137" spans="1:6" ht="12.75">
      <c r="A137" s="148" t="s">
        <v>307</v>
      </c>
      <c r="B137" s="149">
        <v>1</v>
      </c>
      <c r="C137" s="149">
        <v>0</v>
      </c>
      <c r="D137" s="149">
        <v>0</v>
      </c>
      <c r="E137" s="150">
        <f t="shared" si="5"/>
        <v>1</v>
      </c>
      <c r="F137" s="149">
        <v>37</v>
      </c>
    </row>
    <row r="138" spans="1:6" ht="12.75">
      <c r="A138" s="148" t="s">
        <v>522</v>
      </c>
      <c r="B138" s="149">
        <v>1</v>
      </c>
      <c r="C138" s="149">
        <v>0</v>
      </c>
      <c r="D138" s="149">
        <v>0</v>
      </c>
      <c r="E138" s="150">
        <f t="shared" si="5"/>
        <v>1</v>
      </c>
      <c r="F138" s="149">
        <v>40</v>
      </c>
    </row>
    <row r="139" spans="1:7" s="104" customFormat="1" ht="17.25" customHeight="1">
      <c r="A139" s="102" t="s">
        <v>402</v>
      </c>
      <c r="B139" s="103">
        <f>SUM(B133:B138)</f>
        <v>12</v>
      </c>
      <c r="C139" s="103">
        <f>SUM(C133:C138)</f>
        <v>0</v>
      </c>
      <c r="D139" s="103">
        <f>SUM(D133:D138)</f>
        <v>0</v>
      </c>
      <c r="E139" s="103">
        <f>SUM(E133:E138)</f>
        <v>12</v>
      </c>
      <c r="F139" s="103">
        <f>SUM(F133:F138)</f>
        <v>547</v>
      </c>
      <c r="G139" s="21"/>
    </row>
    <row r="141" ht="12.75">
      <c r="A141" s="126" t="s">
        <v>310</v>
      </c>
    </row>
    <row r="143" spans="1:7" s="21" customFormat="1" ht="60.75" customHeight="1">
      <c r="A143" s="107" t="s">
        <v>537</v>
      </c>
      <c r="B143" s="424" t="s">
        <v>365</v>
      </c>
      <c r="C143" s="425"/>
      <c r="D143" s="425"/>
      <c r="E143" s="425"/>
      <c r="F143" s="426"/>
      <c r="G143" s="108"/>
    </row>
    <row r="144" spans="1:6" s="21" customFormat="1" ht="24" customHeight="1">
      <c r="A144" s="455" t="s">
        <v>49</v>
      </c>
      <c r="B144" s="456" t="s">
        <v>37</v>
      </c>
      <c r="C144" s="456"/>
      <c r="D144" s="456"/>
      <c r="E144" s="439" t="s">
        <v>38</v>
      </c>
      <c r="F144" s="439" t="s">
        <v>40</v>
      </c>
    </row>
    <row r="145" spans="1:6" s="21" customFormat="1" ht="31.5">
      <c r="A145" s="455"/>
      <c r="B145" s="96" t="s">
        <v>45</v>
      </c>
      <c r="C145" s="96" t="s">
        <v>47</v>
      </c>
      <c r="D145" s="96" t="s">
        <v>46</v>
      </c>
      <c r="E145" s="443"/>
      <c r="F145" s="443"/>
    </row>
    <row r="146" spans="1:6" ht="12.75">
      <c r="A146" s="148" t="s">
        <v>186</v>
      </c>
      <c r="B146" s="149">
        <v>0</v>
      </c>
      <c r="C146" s="149">
        <v>0</v>
      </c>
      <c r="D146" s="149">
        <v>1</v>
      </c>
      <c r="E146" s="150">
        <f aca="true" t="shared" si="6" ref="E146:E153">SUM(B146:D146)</f>
        <v>1</v>
      </c>
      <c r="F146" s="149">
        <v>16</v>
      </c>
    </row>
    <row r="147" spans="1:6" ht="12.75">
      <c r="A147" s="148" t="s">
        <v>370</v>
      </c>
      <c r="B147" s="149">
        <v>0</v>
      </c>
      <c r="C147" s="149">
        <v>1</v>
      </c>
      <c r="D147" s="149">
        <v>0</v>
      </c>
      <c r="E147" s="150">
        <f t="shared" si="6"/>
        <v>1</v>
      </c>
      <c r="F147" s="149">
        <v>12</v>
      </c>
    </row>
    <row r="148" spans="1:6" ht="12.75">
      <c r="A148" s="148" t="s">
        <v>324</v>
      </c>
      <c r="B148" s="149">
        <v>1</v>
      </c>
      <c r="C148" s="149">
        <v>1</v>
      </c>
      <c r="D148" s="149">
        <v>0</v>
      </c>
      <c r="E148" s="150">
        <f t="shared" si="6"/>
        <v>2</v>
      </c>
      <c r="F148" s="149">
        <v>65</v>
      </c>
    </row>
    <row r="149" spans="1:6" ht="12.75">
      <c r="A149" s="148" t="s">
        <v>323</v>
      </c>
      <c r="B149" s="149">
        <v>1</v>
      </c>
      <c r="C149" s="149">
        <v>0</v>
      </c>
      <c r="D149" s="149">
        <v>0</v>
      </c>
      <c r="E149" s="150">
        <f t="shared" si="6"/>
        <v>1</v>
      </c>
      <c r="F149" s="149">
        <v>16</v>
      </c>
    </row>
    <row r="150" spans="1:6" ht="12.75">
      <c r="A150" s="148" t="s">
        <v>369</v>
      </c>
      <c r="B150" s="149">
        <v>1</v>
      </c>
      <c r="C150" s="149">
        <v>0</v>
      </c>
      <c r="D150" s="149">
        <v>0</v>
      </c>
      <c r="E150" s="150">
        <f t="shared" si="6"/>
        <v>1</v>
      </c>
      <c r="F150" s="149">
        <v>34</v>
      </c>
    </row>
    <row r="151" spans="1:6" ht="12.75">
      <c r="A151" s="148" t="s">
        <v>368</v>
      </c>
      <c r="B151" s="149">
        <v>1</v>
      </c>
      <c r="C151" s="149">
        <v>0</v>
      </c>
      <c r="D151" s="149">
        <v>0</v>
      </c>
      <c r="E151" s="150">
        <f t="shared" si="6"/>
        <v>1</v>
      </c>
      <c r="F151" s="149">
        <v>30</v>
      </c>
    </row>
    <row r="152" spans="1:6" ht="12.75">
      <c r="A152" s="148" t="s">
        <v>367</v>
      </c>
      <c r="B152" s="149">
        <v>1</v>
      </c>
      <c r="C152" s="149">
        <v>0</v>
      </c>
      <c r="D152" s="149">
        <v>0</v>
      </c>
      <c r="E152" s="150">
        <f t="shared" si="6"/>
        <v>1</v>
      </c>
      <c r="F152" s="149">
        <v>24</v>
      </c>
    </row>
    <row r="153" spans="1:6" ht="12.75">
      <c r="A153" s="148" t="s">
        <v>366</v>
      </c>
      <c r="B153" s="149">
        <v>1</v>
      </c>
      <c r="C153" s="149">
        <v>0</v>
      </c>
      <c r="D153" s="149">
        <v>0</v>
      </c>
      <c r="E153" s="150">
        <f t="shared" si="6"/>
        <v>1</v>
      </c>
      <c r="F153" s="149">
        <v>18</v>
      </c>
    </row>
    <row r="154" spans="1:7" s="104" customFormat="1" ht="17.25" customHeight="1">
      <c r="A154" s="102" t="s">
        <v>403</v>
      </c>
      <c r="B154" s="103">
        <f>SUM(B146:B153)</f>
        <v>6</v>
      </c>
      <c r="C154" s="103">
        <f>SUM(C146:C153)</f>
        <v>2</v>
      </c>
      <c r="D154" s="103">
        <f>SUM(D146:D153)</f>
        <v>1</v>
      </c>
      <c r="E154" s="103">
        <f>SUM(E146:E153)</f>
        <v>9</v>
      </c>
      <c r="F154" s="103">
        <f>SUM(F146:F153)</f>
        <v>215</v>
      </c>
      <c r="G154" s="21"/>
    </row>
    <row r="155" spans="7:8" ht="12.75">
      <c r="G155" s="21"/>
      <c r="H155" s="21"/>
    </row>
    <row r="157" spans="1:7" s="21" customFormat="1" ht="60.75" customHeight="1">
      <c r="A157" s="107" t="s">
        <v>537</v>
      </c>
      <c r="B157" s="424" t="s">
        <v>215</v>
      </c>
      <c r="C157" s="425"/>
      <c r="D157" s="425"/>
      <c r="E157" s="425"/>
      <c r="F157" s="426"/>
      <c r="G157" s="108"/>
    </row>
    <row r="158" spans="1:6" s="21" customFormat="1" ht="24" customHeight="1">
      <c r="A158" s="455" t="s">
        <v>49</v>
      </c>
      <c r="B158" s="456" t="s">
        <v>37</v>
      </c>
      <c r="C158" s="456"/>
      <c r="D158" s="456"/>
      <c r="E158" s="439" t="s">
        <v>38</v>
      </c>
      <c r="F158" s="439" t="s">
        <v>40</v>
      </c>
    </row>
    <row r="159" spans="1:6" s="21" customFormat="1" ht="31.5">
      <c r="A159" s="455"/>
      <c r="B159" s="96" t="s">
        <v>45</v>
      </c>
      <c r="C159" s="96" t="s">
        <v>47</v>
      </c>
      <c r="D159" s="96" t="s">
        <v>46</v>
      </c>
      <c r="E159" s="443"/>
      <c r="F159" s="443"/>
    </row>
    <row r="160" spans="1:6" ht="12.75">
      <c r="A160" s="148" t="s">
        <v>189</v>
      </c>
      <c r="B160" s="149">
        <v>1</v>
      </c>
      <c r="C160" s="149">
        <v>0</v>
      </c>
      <c r="D160" s="149">
        <v>0</v>
      </c>
      <c r="E160" s="150">
        <f>SUM(B160:D160)</f>
        <v>1</v>
      </c>
      <c r="F160" s="149">
        <v>22</v>
      </c>
    </row>
    <row r="161" spans="1:6" ht="12.75">
      <c r="A161" s="148" t="s">
        <v>192</v>
      </c>
      <c r="B161" s="149">
        <v>1</v>
      </c>
      <c r="C161" s="149">
        <v>0</v>
      </c>
      <c r="D161" s="149">
        <v>0</v>
      </c>
      <c r="E161" s="150">
        <f>SUM(B161:D161)</f>
        <v>1</v>
      </c>
      <c r="F161" s="149">
        <v>40</v>
      </c>
    </row>
    <row r="162" spans="1:6" ht="12.75">
      <c r="A162" s="148" t="s">
        <v>219</v>
      </c>
      <c r="B162" s="149">
        <v>1</v>
      </c>
      <c r="C162" s="149">
        <v>0</v>
      </c>
      <c r="D162" s="149">
        <v>0</v>
      </c>
      <c r="E162" s="150">
        <f>SUM(B162:D162)</f>
        <v>1</v>
      </c>
      <c r="F162" s="149">
        <v>21</v>
      </c>
    </row>
    <row r="163" spans="1:6" ht="12.75">
      <c r="A163" s="148" t="s">
        <v>194</v>
      </c>
      <c r="B163" s="149">
        <v>1</v>
      </c>
      <c r="C163" s="149">
        <v>0</v>
      </c>
      <c r="D163" s="149">
        <v>0</v>
      </c>
      <c r="E163" s="150">
        <f>SUM(B163:D163)</f>
        <v>1</v>
      </c>
      <c r="F163" s="149">
        <v>45</v>
      </c>
    </row>
    <row r="164" spans="1:7" s="104" customFormat="1" ht="17.25" customHeight="1">
      <c r="A164" s="102" t="s">
        <v>404</v>
      </c>
      <c r="B164" s="103">
        <f>SUM(B160:B163)</f>
        <v>4</v>
      </c>
      <c r="C164" s="103">
        <f>SUM(C160:C163)</f>
        <v>0</v>
      </c>
      <c r="D164" s="103">
        <f>SUM(D160:D163)</f>
        <v>0</v>
      </c>
      <c r="E164" s="103">
        <f>SUM(E160:E163)</f>
        <v>4</v>
      </c>
      <c r="F164" s="103">
        <f>SUM(F160:F163)</f>
        <v>128</v>
      </c>
      <c r="G164" s="21"/>
    </row>
    <row r="165" spans="7:8" ht="12.75">
      <c r="G165" s="21"/>
      <c r="H165" s="21"/>
    </row>
    <row r="166" ht="12.75">
      <c r="A166" s="157" t="s">
        <v>405</v>
      </c>
    </row>
  </sheetData>
  <mergeCells count="53">
    <mergeCell ref="A158:A159"/>
    <mergeCell ref="B158:D158"/>
    <mergeCell ref="F158:F159"/>
    <mergeCell ref="B157:F157"/>
    <mergeCell ref="E158:E159"/>
    <mergeCell ref="A144:A145"/>
    <mergeCell ref="B144:D144"/>
    <mergeCell ref="F144:F145"/>
    <mergeCell ref="B143:F143"/>
    <mergeCell ref="E144:E145"/>
    <mergeCell ref="A131:A132"/>
    <mergeCell ref="B131:D131"/>
    <mergeCell ref="F131:F132"/>
    <mergeCell ref="B130:F130"/>
    <mergeCell ref="E131:E132"/>
    <mergeCell ref="B120:F120"/>
    <mergeCell ref="A121:A122"/>
    <mergeCell ref="B121:D121"/>
    <mergeCell ref="F121:F122"/>
    <mergeCell ref="E121:E122"/>
    <mergeCell ref="E99:E100"/>
    <mergeCell ref="A99:A100"/>
    <mergeCell ref="B99:D99"/>
    <mergeCell ref="F99:F100"/>
    <mergeCell ref="A83:A84"/>
    <mergeCell ref="B83:D83"/>
    <mergeCell ref="F83:F84"/>
    <mergeCell ref="B98:F98"/>
    <mergeCell ref="B57:D57"/>
    <mergeCell ref="A71:A72"/>
    <mergeCell ref="B71:D71"/>
    <mergeCell ref="F71:F72"/>
    <mergeCell ref="E71:E72"/>
    <mergeCell ref="B1:H1"/>
    <mergeCell ref="E57:E58"/>
    <mergeCell ref="B3:D3"/>
    <mergeCell ref="A3:A4"/>
    <mergeCell ref="E3:E4"/>
    <mergeCell ref="F3:F4"/>
    <mergeCell ref="G3:G4"/>
    <mergeCell ref="H3:H4"/>
    <mergeCell ref="B47:F47"/>
    <mergeCell ref="A48:A49"/>
    <mergeCell ref="A45:H45"/>
    <mergeCell ref="B82:F82"/>
    <mergeCell ref="E83:E84"/>
    <mergeCell ref="F48:F49"/>
    <mergeCell ref="B56:F56"/>
    <mergeCell ref="F57:F58"/>
    <mergeCell ref="B70:F70"/>
    <mergeCell ref="B48:D48"/>
    <mergeCell ref="E48:E49"/>
    <mergeCell ref="A57:A58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r:id="rId2"/>
  <headerFooter alignWithMargins="0">
    <oddFooter>&amp;C&amp;8&amp;P</oddFooter>
  </headerFooter>
  <rowBreaks count="2" manualBreakCount="2">
    <brk id="46" max="255" man="1"/>
    <brk id="11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4"/>
  <sheetViews>
    <sheetView workbookViewId="0" topLeftCell="A1">
      <selection activeCell="A164" sqref="A1:H164"/>
    </sheetView>
  </sheetViews>
  <sheetFormatPr defaultColWidth="9.140625" defaultRowHeight="12.75"/>
  <cols>
    <col min="1" max="1" width="26.00390625" style="131" customWidth="1"/>
    <col min="2" max="3" width="9.140625" style="131" customWidth="1"/>
    <col min="4" max="4" width="11.7109375" style="131" customWidth="1"/>
    <col min="5" max="5" width="9.140625" style="131" customWidth="1"/>
    <col min="6" max="6" width="10.00390625" style="131" bestFit="1" customWidth="1"/>
    <col min="7" max="7" width="9.28125" style="131" bestFit="1" customWidth="1"/>
    <col min="8" max="8" width="10.8515625" style="131" customWidth="1"/>
    <col min="9" max="16384" width="9.140625" style="131" customWidth="1"/>
  </cols>
  <sheetData>
    <row r="1" spans="1:8" s="2" customFormat="1" ht="60.75" customHeight="1">
      <c r="A1" s="1" t="s">
        <v>406</v>
      </c>
      <c r="B1" s="430" t="s">
        <v>576</v>
      </c>
      <c r="C1" s="450"/>
      <c r="D1" s="450"/>
      <c r="E1" s="450"/>
      <c r="F1" s="450"/>
      <c r="G1" s="450"/>
      <c r="H1" s="451"/>
    </row>
    <row r="3" spans="1:8" s="2" customFormat="1" ht="24" customHeight="1">
      <c r="A3" s="435" t="s">
        <v>410</v>
      </c>
      <c r="B3" s="432" t="s">
        <v>37</v>
      </c>
      <c r="C3" s="433"/>
      <c r="D3" s="434"/>
      <c r="E3" s="437" t="s">
        <v>38</v>
      </c>
      <c r="F3" s="458" t="s">
        <v>39</v>
      </c>
      <c r="G3" s="437" t="s">
        <v>40</v>
      </c>
      <c r="H3" s="437" t="s">
        <v>41</v>
      </c>
    </row>
    <row r="4" spans="1:8" s="2" customFormat="1" ht="33.75">
      <c r="A4" s="436"/>
      <c r="B4" s="5" t="s">
        <v>45</v>
      </c>
      <c r="C4" s="6" t="s">
        <v>47</v>
      </c>
      <c r="D4" s="5" t="s">
        <v>46</v>
      </c>
      <c r="E4" s="431"/>
      <c r="F4" s="459"/>
      <c r="G4" s="431"/>
      <c r="H4" s="431"/>
    </row>
    <row r="5" spans="1:8" ht="12.75">
      <c r="A5" s="3" t="s">
        <v>27</v>
      </c>
      <c r="B5" s="128">
        <f>B50</f>
        <v>8</v>
      </c>
      <c r="C5" s="129">
        <f>C50</f>
        <v>5</v>
      </c>
      <c r="D5" s="129">
        <f>D50</f>
        <v>2</v>
      </c>
      <c r="E5" s="130">
        <f>E50</f>
        <v>15</v>
      </c>
      <c r="F5" s="141">
        <f>E5/$E$14*100</f>
        <v>8.47457627118644</v>
      </c>
      <c r="G5" s="128">
        <f>F50</f>
        <v>306</v>
      </c>
      <c r="H5" s="143">
        <f>G5/$G$14*100</f>
        <v>7.218683651804671</v>
      </c>
    </row>
    <row r="6" spans="1:8" ht="12.75">
      <c r="A6" s="3" t="s">
        <v>28</v>
      </c>
      <c r="B6" s="128">
        <f>B60</f>
        <v>7</v>
      </c>
      <c r="C6" s="129">
        <f>C60</f>
        <v>0</v>
      </c>
      <c r="D6" s="129">
        <f>D60</f>
        <v>0</v>
      </c>
      <c r="E6" s="130">
        <f>E60</f>
        <v>7</v>
      </c>
      <c r="F6" s="141">
        <f aca="true" t="shared" si="0" ref="F6:F14">E6/$E$14*100</f>
        <v>3.954802259887006</v>
      </c>
      <c r="G6" s="128">
        <f>F60</f>
        <v>210</v>
      </c>
      <c r="H6" s="143">
        <f aca="true" t="shared" si="1" ref="H6:H14">G6/$G$14*100</f>
        <v>4.953998584571833</v>
      </c>
    </row>
    <row r="7" spans="1:8" ht="12.75">
      <c r="A7" s="3" t="s">
        <v>29</v>
      </c>
      <c r="B7" s="128">
        <f>B82</f>
        <v>14</v>
      </c>
      <c r="C7" s="129">
        <f>C82</f>
        <v>2</v>
      </c>
      <c r="D7" s="129">
        <f>D82</f>
        <v>20</v>
      </c>
      <c r="E7" s="130">
        <f>E82</f>
        <v>36</v>
      </c>
      <c r="F7" s="141">
        <f t="shared" si="0"/>
        <v>20.33898305084746</v>
      </c>
      <c r="G7" s="128">
        <f>F82</f>
        <v>964</v>
      </c>
      <c r="H7" s="143">
        <f t="shared" si="1"/>
        <v>22.741212550129745</v>
      </c>
    </row>
    <row r="8" spans="1:8" ht="12.75">
      <c r="A8" s="3" t="s">
        <v>30</v>
      </c>
      <c r="B8" s="128">
        <f>B97</f>
        <v>26</v>
      </c>
      <c r="C8" s="129">
        <f>C97</f>
        <v>1</v>
      </c>
      <c r="D8" s="129">
        <f>D97</f>
        <v>3</v>
      </c>
      <c r="E8" s="130">
        <f>E97</f>
        <v>30</v>
      </c>
      <c r="F8" s="141">
        <f t="shared" si="0"/>
        <v>16.94915254237288</v>
      </c>
      <c r="G8" s="128">
        <f>F97</f>
        <v>825</v>
      </c>
      <c r="H8" s="143">
        <f t="shared" si="1"/>
        <v>19.4621372965322</v>
      </c>
    </row>
    <row r="9" spans="1:8" ht="12.75">
      <c r="A9" s="3" t="s">
        <v>31</v>
      </c>
      <c r="B9" s="128">
        <f>B113</f>
        <v>15</v>
      </c>
      <c r="C9" s="129">
        <f>C113</f>
        <v>1</v>
      </c>
      <c r="D9" s="129">
        <f>D113</f>
        <v>11</v>
      </c>
      <c r="E9" s="130">
        <f>E113</f>
        <v>27</v>
      </c>
      <c r="F9" s="141">
        <f t="shared" si="0"/>
        <v>15.254237288135593</v>
      </c>
      <c r="G9" s="128">
        <f>F113</f>
        <v>674</v>
      </c>
      <c r="H9" s="143">
        <f t="shared" si="1"/>
        <v>15.89997640953055</v>
      </c>
    </row>
    <row r="10" spans="1:8" ht="12.75">
      <c r="A10" s="3" t="s">
        <v>32</v>
      </c>
      <c r="B10" s="128">
        <f>B124</f>
        <v>4</v>
      </c>
      <c r="C10" s="129">
        <f>C124</f>
        <v>1</v>
      </c>
      <c r="D10" s="129">
        <f>D124</f>
        <v>1</v>
      </c>
      <c r="E10" s="130">
        <f>E124</f>
        <v>6</v>
      </c>
      <c r="F10" s="141">
        <f t="shared" si="0"/>
        <v>3.389830508474576</v>
      </c>
      <c r="G10" s="128">
        <f>F124</f>
        <v>133</v>
      </c>
      <c r="H10" s="143">
        <f t="shared" si="1"/>
        <v>3.1375324368954938</v>
      </c>
    </row>
    <row r="11" spans="1:8" ht="12.75">
      <c r="A11" s="3" t="s">
        <v>33</v>
      </c>
      <c r="B11" s="128">
        <f>B137</f>
        <v>6</v>
      </c>
      <c r="C11" s="129">
        <f>C137</f>
        <v>0</v>
      </c>
      <c r="D11" s="129">
        <f>D137</f>
        <v>17</v>
      </c>
      <c r="E11" s="130">
        <f>E137</f>
        <v>23</v>
      </c>
      <c r="F11" s="141">
        <f t="shared" si="0"/>
        <v>12.994350282485875</v>
      </c>
      <c r="G11" s="128">
        <f>F137</f>
        <v>447</v>
      </c>
      <c r="H11" s="143">
        <f t="shared" si="1"/>
        <v>10.5449398443029</v>
      </c>
    </row>
    <row r="12" spans="1:8" ht="12.75">
      <c r="A12" s="3" t="s">
        <v>34</v>
      </c>
      <c r="B12" s="128">
        <f>B156</f>
        <v>10</v>
      </c>
      <c r="C12" s="129">
        <f>C156</f>
        <v>0</v>
      </c>
      <c r="D12" s="129">
        <f>D156</f>
        <v>23</v>
      </c>
      <c r="E12" s="130">
        <f>E156</f>
        <v>33</v>
      </c>
      <c r="F12" s="141">
        <f t="shared" si="0"/>
        <v>18.64406779661017</v>
      </c>
      <c r="G12" s="128">
        <f>F156</f>
        <v>680</v>
      </c>
      <c r="H12" s="143">
        <f t="shared" si="1"/>
        <v>16.0415192262326</v>
      </c>
    </row>
    <row r="13" spans="1:8" ht="12.75">
      <c r="A13" s="3" t="s">
        <v>35</v>
      </c>
      <c r="B13" s="128">
        <v>0</v>
      </c>
      <c r="C13" s="129">
        <v>0</v>
      </c>
      <c r="D13" s="129">
        <v>0</v>
      </c>
      <c r="E13" s="130">
        <v>0</v>
      </c>
      <c r="F13" s="141">
        <f t="shared" si="0"/>
        <v>0</v>
      </c>
      <c r="G13" s="128">
        <v>0</v>
      </c>
      <c r="H13" s="143">
        <f t="shared" si="1"/>
        <v>0</v>
      </c>
    </row>
    <row r="14" spans="1:8" s="132" customFormat="1" ht="19.5" customHeight="1">
      <c r="A14" s="4" t="s">
        <v>36</v>
      </c>
      <c r="B14" s="139">
        <f>SUM(B5:B13)</f>
        <v>90</v>
      </c>
      <c r="C14" s="139">
        <f>SUM(C5:C13)</f>
        <v>10</v>
      </c>
      <c r="D14" s="139">
        <f>SUM(D5:D13)</f>
        <v>77</v>
      </c>
      <c r="E14" s="139">
        <f>SUM(E5:E13)</f>
        <v>177</v>
      </c>
      <c r="F14" s="142">
        <f t="shared" si="0"/>
        <v>100</v>
      </c>
      <c r="G14" s="139">
        <f>SUM(G5:G13)</f>
        <v>4239</v>
      </c>
      <c r="H14" s="140">
        <f t="shared" si="1"/>
        <v>100</v>
      </c>
    </row>
    <row r="16" spans="1:5" s="2" customFormat="1" ht="11.25">
      <c r="A16" s="7" t="s">
        <v>48</v>
      </c>
      <c r="D16" s="8"/>
      <c r="E16" s="9"/>
    </row>
    <row r="17" s="2" customFormat="1" ht="11.25">
      <c r="A17" s="7"/>
    </row>
    <row r="18" s="2" customFormat="1" ht="11.25">
      <c r="A18" s="7"/>
    </row>
    <row r="19" s="2" customFormat="1" ht="11.25">
      <c r="A19" s="7"/>
    </row>
    <row r="20" spans="1:3" s="2" customFormat="1" ht="11.25">
      <c r="A20" s="7"/>
      <c r="B20" s="3" t="s">
        <v>27</v>
      </c>
      <c r="C20" s="2">
        <v>15</v>
      </c>
    </row>
    <row r="21" spans="1:3" s="2" customFormat="1" ht="11.25">
      <c r="A21" s="7"/>
      <c r="B21" s="3" t="s">
        <v>28</v>
      </c>
      <c r="C21" s="2">
        <v>7</v>
      </c>
    </row>
    <row r="22" spans="1:3" s="2" customFormat="1" ht="11.25">
      <c r="A22" s="7"/>
      <c r="B22" s="3" t="s">
        <v>29</v>
      </c>
      <c r="C22" s="2">
        <v>36</v>
      </c>
    </row>
    <row r="23" spans="1:3" s="2" customFormat="1" ht="11.25">
      <c r="A23" s="7"/>
      <c r="B23" s="3" t="s">
        <v>30</v>
      </c>
      <c r="C23" s="2">
        <v>30</v>
      </c>
    </row>
    <row r="24" spans="1:3" s="2" customFormat="1" ht="11.25">
      <c r="A24" s="7"/>
      <c r="B24" s="3" t="s">
        <v>31</v>
      </c>
      <c r="C24" s="2">
        <v>27</v>
      </c>
    </row>
    <row r="25" spans="1:3" s="2" customFormat="1" ht="11.25">
      <c r="A25" s="7"/>
      <c r="B25" s="3" t="s">
        <v>32</v>
      </c>
      <c r="C25" s="2">
        <v>6</v>
      </c>
    </row>
    <row r="26" spans="1:3" s="2" customFormat="1" ht="11.25">
      <c r="A26" s="7"/>
      <c r="B26" s="3" t="s">
        <v>33</v>
      </c>
      <c r="C26" s="2">
        <v>23</v>
      </c>
    </row>
    <row r="27" spans="1:3" s="2" customFormat="1" ht="11.25">
      <c r="A27" s="7"/>
      <c r="B27" s="3" t="s">
        <v>34</v>
      </c>
      <c r="C27" s="2">
        <v>33</v>
      </c>
    </row>
    <row r="28" spans="1:3" s="2" customFormat="1" ht="11.25">
      <c r="A28" s="7"/>
      <c r="B28" s="3" t="s">
        <v>35</v>
      </c>
      <c r="C28" s="2">
        <v>0</v>
      </c>
    </row>
    <row r="29" s="2" customFormat="1" ht="11.25">
      <c r="A29" s="7"/>
    </row>
    <row r="30" s="2" customFormat="1" ht="11.25">
      <c r="A30" s="7"/>
    </row>
    <row r="31" s="2" customFormat="1" ht="11.25">
      <c r="A31" s="7"/>
    </row>
    <row r="32" s="2" customFormat="1" ht="11.25">
      <c r="A32" s="7"/>
    </row>
    <row r="33" s="2" customFormat="1" ht="11.25">
      <c r="A33" s="7"/>
    </row>
    <row r="34" s="2" customFormat="1" ht="11.25">
      <c r="A34" s="7"/>
    </row>
    <row r="35" s="2" customFormat="1" ht="11.25">
      <c r="A35" s="7"/>
    </row>
    <row r="36" s="2" customFormat="1" ht="11.25">
      <c r="A36" s="7"/>
    </row>
    <row r="37" s="2" customFormat="1" ht="11.25">
      <c r="A37" s="7"/>
    </row>
    <row r="38" spans="1:8" s="2" customFormat="1" ht="33.75" customHeight="1">
      <c r="A38" s="440" t="s">
        <v>84</v>
      </c>
      <c r="B38" s="440"/>
      <c r="C38" s="440"/>
      <c r="D38" s="440"/>
      <c r="E38" s="440"/>
      <c r="F38" s="440"/>
      <c r="G38" s="440"/>
      <c r="H38" s="440"/>
    </row>
    <row r="39" s="2" customFormat="1" ht="11.25">
      <c r="A39" s="7"/>
    </row>
    <row r="40" spans="1:10" s="21" customFormat="1" ht="60.75" customHeight="1">
      <c r="A40" s="1" t="s">
        <v>406</v>
      </c>
      <c r="B40" s="424" t="s">
        <v>577</v>
      </c>
      <c r="C40" s="425"/>
      <c r="D40" s="425"/>
      <c r="E40" s="425"/>
      <c r="F40" s="426"/>
      <c r="G40" s="133"/>
      <c r="H40" s="133"/>
      <c r="I40" s="133"/>
      <c r="J40" s="108"/>
    </row>
    <row r="41" spans="1:6" s="21" customFormat="1" ht="24" customHeight="1">
      <c r="A41" s="455" t="s">
        <v>49</v>
      </c>
      <c r="B41" s="456" t="s">
        <v>37</v>
      </c>
      <c r="C41" s="456"/>
      <c r="D41" s="456"/>
      <c r="E41" s="439" t="s">
        <v>38</v>
      </c>
      <c r="F41" s="439" t="s">
        <v>40</v>
      </c>
    </row>
    <row r="42" spans="1:6" s="21" customFormat="1" ht="31.5">
      <c r="A42" s="455"/>
      <c r="B42" s="96" t="s">
        <v>45</v>
      </c>
      <c r="C42" s="96" t="s">
        <v>47</v>
      </c>
      <c r="D42" s="96" t="s">
        <v>46</v>
      </c>
      <c r="E42" s="443"/>
      <c r="F42" s="443"/>
    </row>
    <row r="43" spans="1:6" s="137" customFormat="1" ht="11.25">
      <c r="A43" s="134" t="s">
        <v>535</v>
      </c>
      <c r="B43" s="135">
        <v>0</v>
      </c>
      <c r="C43" s="135">
        <v>1</v>
      </c>
      <c r="D43" s="135">
        <v>0</v>
      </c>
      <c r="E43" s="136">
        <f aca="true" t="shared" si="2" ref="E43:E49">SUM(B43:D43)</f>
        <v>1</v>
      </c>
      <c r="F43" s="135">
        <v>12</v>
      </c>
    </row>
    <row r="44" spans="1:6" s="137" customFormat="1" ht="11.25">
      <c r="A44" s="134" t="s">
        <v>434</v>
      </c>
      <c r="B44" s="135">
        <v>1</v>
      </c>
      <c r="C44" s="135">
        <v>0</v>
      </c>
      <c r="D44" s="135">
        <v>0</v>
      </c>
      <c r="E44" s="136">
        <f t="shared" si="2"/>
        <v>1</v>
      </c>
      <c r="F44" s="135">
        <v>12</v>
      </c>
    </row>
    <row r="45" spans="1:6" s="137" customFormat="1" ht="11.25">
      <c r="A45" s="134" t="s">
        <v>435</v>
      </c>
      <c r="B45" s="135">
        <v>0</v>
      </c>
      <c r="C45" s="135">
        <v>1</v>
      </c>
      <c r="D45" s="135">
        <v>0</v>
      </c>
      <c r="E45" s="136">
        <f t="shared" si="2"/>
        <v>1</v>
      </c>
      <c r="F45" s="135">
        <v>14</v>
      </c>
    </row>
    <row r="46" spans="1:6" s="137" customFormat="1" ht="11.25">
      <c r="A46" s="134" t="s">
        <v>27</v>
      </c>
      <c r="B46" s="135">
        <v>6</v>
      </c>
      <c r="C46" s="135">
        <v>2</v>
      </c>
      <c r="D46" s="135">
        <v>1</v>
      </c>
      <c r="E46" s="136">
        <f t="shared" si="2"/>
        <v>9</v>
      </c>
      <c r="F46" s="135">
        <v>208</v>
      </c>
    </row>
    <row r="47" spans="1:6" s="137" customFormat="1" ht="11.25">
      <c r="A47" s="134" t="s">
        <v>437</v>
      </c>
      <c r="B47" s="135">
        <v>1</v>
      </c>
      <c r="C47" s="135">
        <v>0</v>
      </c>
      <c r="D47" s="135">
        <v>0</v>
      </c>
      <c r="E47" s="136">
        <f t="shared" si="2"/>
        <v>1</v>
      </c>
      <c r="F47" s="135">
        <v>28</v>
      </c>
    </row>
    <row r="48" spans="1:6" s="137" customFormat="1" ht="11.25">
      <c r="A48" s="134" t="s">
        <v>438</v>
      </c>
      <c r="B48" s="135">
        <v>0</v>
      </c>
      <c r="C48" s="135">
        <v>0</v>
      </c>
      <c r="D48" s="135">
        <v>1</v>
      </c>
      <c r="E48" s="136">
        <f t="shared" si="2"/>
        <v>1</v>
      </c>
      <c r="F48" s="135">
        <v>18</v>
      </c>
    </row>
    <row r="49" spans="1:6" s="137" customFormat="1" ht="11.25">
      <c r="A49" s="134" t="s">
        <v>534</v>
      </c>
      <c r="B49" s="135">
        <v>0</v>
      </c>
      <c r="C49" s="135">
        <v>1</v>
      </c>
      <c r="D49" s="135">
        <v>0</v>
      </c>
      <c r="E49" s="136">
        <f t="shared" si="2"/>
        <v>1</v>
      </c>
      <c r="F49" s="135">
        <v>14</v>
      </c>
    </row>
    <row r="50" spans="1:7" s="104" customFormat="1" ht="17.25" customHeight="1">
      <c r="A50" s="102" t="s">
        <v>50</v>
      </c>
      <c r="B50" s="103">
        <f>SUM(B43:B49)</f>
        <v>8</v>
      </c>
      <c r="C50" s="103">
        <f>SUM(C43:C49)</f>
        <v>5</v>
      </c>
      <c r="D50" s="103">
        <f>SUM(D43:D49)</f>
        <v>2</v>
      </c>
      <c r="E50" s="103">
        <f>SUM(E43:E49)</f>
        <v>15</v>
      </c>
      <c r="F50" s="103">
        <f>SUM(F43:F49)</f>
        <v>306</v>
      </c>
      <c r="G50" s="21"/>
    </row>
    <row r="51" s="137" customFormat="1" ht="11.25"/>
    <row r="52" s="137" customFormat="1" ht="11.25"/>
    <row r="53" spans="1:6" s="21" customFormat="1" ht="60.75" customHeight="1">
      <c r="A53" s="1" t="s">
        <v>406</v>
      </c>
      <c r="B53" s="424" t="s">
        <v>578</v>
      </c>
      <c r="C53" s="425"/>
      <c r="D53" s="425"/>
      <c r="E53" s="425"/>
      <c r="F53" s="426"/>
    </row>
    <row r="54" spans="1:6" s="21" customFormat="1" ht="24" customHeight="1">
      <c r="A54" s="455" t="s">
        <v>49</v>
      </c>
      <c r="B54" s="456" t="s">
        <v>37</v>
      </c>
      <c r="C54" s="456"/>
      <c r="D54" s="456"/>
      <c r="E54" s="439" t="s">
        <v>38</v>
      </c>
      <c r="F54" s="439" t="s">
        <v>40</v>
      </c>
    </row>
    <row r="55" spans="1:6" s="21" customFormat="1" ht="37.5" customHeight="1">
      <c r="A55" s="455"/>
      <c r="B55" s="96" t="s">
        <v>45</v>
      </c>
      <c r="C55" s="96" t="s">
        <v>47</v>
      </c>
      <c r="D55" s="96" t="s">
        <v>46</v>
      </c>
      <c r="E55" s="443"/>
      <c r="F55" s="443"/>
    </row>
    <row r="56" spans="1:6" s="137" customFormat="1" ht="11.25">
      <c r="A56" s="134" t="s">
        <v>442</v>
      </c>
      <c r="B56" s="135">
        <v>1</v>
      </c>
      <c r="C56" s="135">
        <v>0</v>
      </c>
      <c r="D56" s="135">
        <v>0</v>
      </c>
      <c r="E56" s="136">
        <f>SUM(B56:D56)</f>
        <v>1</v>
      </c>
      <c r="F56" s="135">
        <v>22</v>
      </c>
    </row>
    <row r="57" spans="1:6" s="137" customFormat="1" ht="11.25">
      <c r="A57" s="134" t="s">
        <v>28</v>
      </c>
      <c r="B57" s="135">
        <v>4</v>
      </c>
      <c r="C57" s="135">
        <v>0</v>
      </c>
      <c r="D57" s="135">
        <v>0</v>
      </c>
      <c r="E57" s="136">
        <f>SUM(B57:D57)</f>
        <v>4</v>
      </c>
      <c r="F57" s="135">
        <v>125</v>
      </c>
    </row>
    <row r="58" spans="1:6" s="137" customFormat="1" ht="11.25">
      <c r="A58" s="134" t="s">
        <v>455</v>
      </c>
      <c r="B58" s="135">
        <v>1</v>
      </c>
      <c r="C58" s="135">
        <v>0</v>
      </c>
      <c r="D58" s="135">
        <v>0</v>
      </c>
      <c r="E58" s="136">
        <f>SUM(B58:D58)</f>
        <v>1</v>
      </c>
      <c r="F58" s="135">
        <v>39</v>
      </c>
    </row>
    <row r="59" spans="1:6" s="137" customFormat="1" ht="11.25">
      <c r="A59" s="134" t="s">
        <v>580</v>
      </c>
      <c r="B59" s="135">
        <v>1</v>
      </c>
      <c r="C59" s="135">
        <v>0</v>
      </c>
      <c r="D59" s="135">
        <v>0</v>
      </c>
      <c r="E59" s="136">
        <f>SUM(B59:D59)</f>
        <v>1</v>
      </c>
      <c r="F59" s="135">
        <v>24</v>
      </c>
    </row>
    <row r="60" spans="1:7" s="104" customFormat="1" ht="17.25" customHeight="1">
      <c r="A60" s="102" t="s">
        <v>51</v>
      </c>
      <c r="B60" s="103">
        <f>SUM(B56:B59)</f>
        <v>7</v>
      </c>
      <c r="C60" s="103">
        <f>SUM(C56:C59)</f>
        <v>0</v>
      </c>
      <c r="D60" s="103">
        <f>SUM(D56:D59)</f>
        <v>0</v>
      </c>
      <c r="E60" s="103">
        <f>SUM(E56:E59)</f>
        <v>7</v>
      </c>
      <c r="F60" s="103">
        <f>SUM(F56:F59)</f>
        <v>210</v>
      </c>
      <c r="G60" s="21"/>
    </row>
    <row r="63" spans="1:6" s="21" customFormat="1" ht="60.75" customHeight="1">
      <c r="A63" s="1" t="s">
        <v>406</v>
      </c>
      <c r="B63" s="424" t="s">
        <v>11</v>
      </c>
      <c r="C63" s="425"/>
      <c r="D63" s="425"/>
      <c r="E63" s="425"/>
      <c r="F63" s="426"/>
    </row>
    <row r="64" spans="1:6" s="21" customFormat="1" ht="24" customHeight="1">
      <c r="A64" s="455" t="s">
        <v>49</v>
      </c>
      <c r="B64" s="456" t="s">
        <v>37</v>
      </c>
      <c r="C64" s="456"/>
      <c r="D64" s="456"/>
      <c r="E64" s="439" t="s">
        <v>38</v>
      </c>
      <c r="F64" s="439" t="s">
        <v>40</v>
      </c>
    </row>
    <row r="65" spans="1:6" s="21" customFormat="1" ht="37.5" customHeight="1">
      <c r="A65" s="455"/>
      <c r="B65" s="96" t="s">
        <v>45</v>
      </c>
      <c r="C65" s="96" t="s">
        <v>47</v>
      </c>
      <c r="D65" s="96" t="s">
        <v>46</v>
      </c>
      <c r="E65" s="443"/>
      <c r="F65" s="443"/>
    </row>
    <row r="66" spans="1:6" s="137" customFormat="1" ht="11.25">
      <c r="A66" s="134" t="s">
        <v>461</v>
      </c>
      <c r="B66" s="135">
        <v>1</v>
      </c>
      <c r="C66" s="135">
        <v>0</v>
      </c>
      <c r="D66" s="135">
        <v>0</v>
      </c>
      <c r="E66" s="136">
        <f aca="true" t="shared" si="3" ref="E66:E81">SUM(B66:D66)</f>
        <v>1</v>
      </c>
      <c r="F66" s="135">
        <v>42</v>
      </c>
    </row>
    <row r="67" spans="1:6" s="137" customFormat="1" ht="11.25">
      <c r="A67" s="134" t="s">
        <v>462</v>
      </c>
      <c r="B67" s="135">
        <v>0</v>
      </c>
      <c r="C67" s="135">
        <v>0</v>
      </c>
      <c r="D67" s="135">
        <v>1</v>
      </c>
      <c r="E67" s="136">
        <f t="shared" si="3"/>
        <v>1</v>
      </c>
      <c r="F67" s="135">
        <v>20</v>
      </c>
    </row>
    <row r="68" spans="1:6" s="137" customFormat="1" ht="11.25">
      <c r="A68" s="134" t="s">
        <v>465</v>
      </c>
      <c r="B68" s="135">
        <v>0</v>
      </c>
      <c r="C68" s="135">
        <v>1</v>
      </c>
      <c r="D68" s="135">
        <v>0</v>
      </c>
      <c r="E68" s="136">
        <f t="shared" si="3"/>
        <v>1</v>
      </c>
      <c r="F68" s="135">
        <v>14</v>
      </c>
    </row>
    <row r="69" spans="1:6" s="137" customFormat="1" ht="11.25">
      <c r="A69" s="134" t="s">
        <v>122</v>
      </c>
      <c r="B69" s="135">
        <v>0</v>
      </c>
      <c r="C69" s="135">
        <v>0</v>
      </c>
      <c r="D69" s="135">
        <v>1</v>
      </c>
      <c r="E69" s="136">
        <f t="shared" si="3"/>
        <v>1</v>
      </c>
      <c r="F69" s="135">
        <v>24</v>
      </c>
    </row>
    <row r="70" spans="1:6" s="137" customFormat="1" ht="11.25">
      <c r="A70" s="134" t="s">
        <v>124</v>
      </c>
      <c r="B70" s="135">
        <v>0</v>
      </c>
      <c r="C70" s="135">
        <v>0</v>
      </c>
      <c r="D70" s="135">
        <v>1</v>
      </c>
      <c r="E70" s="136">
        <f t="shared" si="3"/>
        <v>1</v>
      </c>
      <c r="F70" s="135">
        <v>16</v>
      </c>
    </row>
    <row r="71" spans="1:6" s="137" customFormat="1" ht="11.25">
      <c r="A71" s="134" t="s">
        <v>126</v>
      </c>
      <c r="B71" s="135">
        <v>0</v>
      </c>
      <c r="C71" s="135">
        <v>0</v>
      </c>
      <c r="D71" s="135">
        <v>1</v>
      </c>
      <c r="E71" s="136">
        <f t="shared" si="3"/>
        <v>1</v>
      </c>
      <c r="F71" s="135">
        <v>22</v>
      </c>
    </row>
    <row r="72" spans="1:6" s="137" customFormat="1" ht="11.25">
      <c r="A72" s="134" t="s">
        <v>127</v>
      </c>
      <c r="B72" s="135">
        <v>0</v>
      </c>
      <c r="C72" s="135">
        <v>0</v>
      </c>
      <c r="D72" s="135">
        <v>1</v>
      </c>
      <c r="E72" s="136">
        <f t="shared" si="3"/>
        <v>1</v>
      </c>
      <c r="F72" s="135">
        <v>10</v>
      </c>
    </row>
    <row r="73" spans="1:6" s="137" customFormat="1" ht="11.25">
      <c r="A73" s="134" t="s">
        <v>129</v>
      </c>
      <c r="B73" s="135">
        <v>1</v>
      </c>
      <c r="C73" s="135">
        <v>0</v>
      </c>
      <c r="D73" s="135">
        <v>0</v>
      </c>
      <c r="E73" s="136">
        <f t="shared" si="3"/>
        <v>1</v>
      </c>
      <c r="F73" s="135">
        <v>27</v>
      </c>
    </row>
    <row r="74" spans="1:6" s="137" customFormat="1" ht="11.25">
      <c r="A74" s="134" t="s">
        <v>131</v>
      </c>
      <c r="B74" s="135">
        <v>0</v>
      </c>
      <c r="C74" s="135">
        <v>0</v>
      </c>
      <c r="D74" s="135">
        <v>1</v>
      </c>
      <c r="E74" s="136">
        <f t="shared" si="3"/>
        <v>1</v>
      </c>
      <c r="F74" s="135">
        <v>20</v>
      </c>
    </row>
    <row r="75" spans="1:6" s="137" customFormat="1" ht="11.25">
      <c r="A75" s="134" t="s">
        <v>138</v>
      </c>
      <c r="B75" s="135">
        <v>0</v>
      </c>
      <c r="C75" s="135">
        <v>0</v>
      </c>
      <c r="D75" s="135">
        <v>3</v>
      </c>
      <c r="E75" s="136">
        <f t="shared" si="3"/>
        <v>3</v>
      </c>
      <c r="F75" s="135">
        <v>28</v>
      </c>
    </row>
    <row r="76" spans="1:6" s="137" customFormat="1" ht="11.25">
      <c r="A76" s="134" t="s">
        <v>139</v>
      </c>
      <c r="B76" s="135">
        <v>11</v>
      </c>
      <c r="C76" s="135">
        <v>0</v>
      </c>
      <c r="D76" s="135">
        <v>6</v>
      </c>
      <c r="E76" s="136">
        <f t="shared" si="3"/>
        <v>17</v>
      </c>
      <c r="F76" s="135">
        <v>617</v>
      </c>
    </row>
    <row r="77" spans="1:6" s="137" customFormat="1" ht="11.25">
      <c r="A77" s="134" t="s">
        <v>140</v>
      </c>
      <c r="B77" s="135">
        <v>0</v>
      </c>
      <c r="C77" s="135">
        <v>0</v>
      </c>
      <c r="D77" s="135">
        <v>2</v>
      </c>
      <c r="E77" s="136">
        <f t="shared" si="3"/>
        <v>2</v>
      </c>
      <c r="F77" s="135">
        <v>25</v>
      </c>
    </row>
    <row r="78" spans="1:6" s="137" customFormat="1" ht="11.25">
      <c r="A78" s="134" t="s">
        <v>142</v>
      </c>
      <c r="B78" s="135">
        <v>0</v>
      </c>
      <c r="C78" s="135">
        <v>0</v>
      </c>
      <c r="D78" s="135">
        <v>1</v>
      </c>
      <c r="E78" s="136">
        <f t="shared" si="3"/>
        <v>1</v>
      </c>
      <c r="F78" s="135">
        <v>10</v>
      </c>
    </row>
    <row r="79" spans="1:6" s="137" customFormat="1" ht="11.25">
      <c r="A79" s="134" t="s">
        <v>143</v>
      </c>
      <c r="B79" s="135">
        <v>1</v>
      </c>
      <c r="C79" s="135">
        <v>0</v>
      </c>
      <c r="D79" s="135">
        <v>0</v>
      </c>
      <c r="E79" s="136">
        <f t="shared" si="3"/>
        <v>1</v>
      </c>
      <c r="F79" s="135">
        <v>45</v>
      </c>
    </row>
    <row r="80" spans="1:6" s="137" customFormat="1" ht="11.25">
      <c r="A80" s="134" t="s">
        <v>147</v>
      </c>
      <c r="B80" s="135">
        <v>0</v>
      </c>
      <c r="C80" s="135">
        <v>1</v>
      </c>
      <c r="D80" s="135">
        <v>0</v>
      </c>
      <c r="E80" s="136">
        <f t="shared" si="3"/>
        <v>1</v>
      </c>
      <c r="F80" s="135">
        <v>10</v>
      </c>
    </row>
    <row r="81" spans="1:6" s="137" customFormat="1" ht="11.25">
      <c r="A81" s="134" t="s">
        <v>148</v>
      </c>
      <c r="B81" s="135">
        <v>0</v>
      </c>
      <c r="C81" s="135">
        <v>0</v>
      </c>
      <c r="D81" s="135">
        <v>2</v>
      </c>
      <c r="E81" s="136">
        <f t="shared" si="3"/>
        <v>2</v>
      </c>
      <c r="F81" s="135">
        <v>34</v>
      </c>
    </row>
    <row r="82" spans="1:7" s="104" customFormat="1" ht="17.25" customHeight="1">
      <c r="A82" s="102" t="s">
        <v>467</v>
      </c>
      <c r="B82" s="103">
        <f>SUM(B66:B81)</f>
        <v>14</v>
      </c>
      <c r="C82" s="103">
        <f>SUM(C66:C81)</f>
        <v>2</v>
      </c>
      <c r="D82" s="103">
        <f>SUM(D66:D81)</f>
        <v>20</v>
      </c>
      <c r="E82" s="103">
        <f>SUM(E66:E81)</f>
        <v>36</v>
      </c>
      <c r="F82" s="103">
        <f>SUM(F66:F81)</f>
        <v>964</v>
      </c>
      <c r="G82" s="21"/>
    </row>
    <row r="85" spans="1:6" s="21" customFormat="1" ht="60.75" customHeight="1">
      <c r="A85" s="1" t="s">
        <v>406</v>
      </c>
      <c r="B85" s="424" t="s">
        <v>20</v>
      </c>
      <c r="C85" s="425"/>
      <c r="D85" s="425"/>
      <c r="E85" s="425"/>
      <c r="F85" s="426"/>
    </row>
    <row r="86" spans="1:6" s="21" customFormat="1" ht="24" customHeight="1">
      <c r="A86" s="455" t="s">
        <v>49</v>
      </c>
      <c r="B86" s="456" t="s">
        <v>37</v>
      </c>
      <c r="C86" s="456"/>
      <c r="D86" s="456"/>
      <c r="E86" s="439" t="s">
        <v>38</v>
      </c>
      <c r="F86" s="439" t="s">
        <v>40</v>
      </c>
    </row>
    <row r="87" spans="1:6" s="21" customFormat="1" ht="37.5" customHeight="1">
      <c r="A87" s="455"/>
      <c r="B87" s="96" t="s">
        <v>45</v>
      </c>
      <c r="C87" s="96" t="s">
        <v>47</v>
      </c>
      <c r="D87" s="96" t="s">
        <v>46</v>
      </c>
      <c r="E87" s="443"/>
      <c r="F87" s="443"/>
    </row>
    <row r="88" spans="1:6" s="137" customFormat="1" ht="11.25">
      <c r="A88" s="134" t="s">
        <v>152</v>
      </c>
      <c r="B88" s="135">
        <v>4</v>
      </c>
      <c r="C88" s="135">
        <v>0</v>
      </c>
      <c r="D88" s="135">
        <v>0</v>
      </c>
      <c r="E88" s="136">
        <v>4</v>
      </c>
      <c r="F88" s="135">
        <v>130</v>
      </c>
    </row>
    <row r="89" spans="1:6" s="137" customFormat="1" ht="11.25">
      <c r="A89" s="134" t="s">
        <v>160</v>
      </c>
      <c r="B89" s="135">
        <v>1</v>
      </c>
      <c r="C89" s="135">
        <v>0</v>
      </c>
      <c r="D89" s="135">
        <v>0</v>
      </c>
      <c r="E89" s="136">
        <v>1</v>
      </c>
      <c r="F89" s="135">
        <v>30</v>
      </c>
    </row>
    <row r="90" spans="1:6" s="137" customFormat="1" ht="11.25">
      <c r="A90" s="134" t="s">
        <v>162</v>
      </c>
      <c r="B90" s="135">
        <v>1</v>
      </c>
      <c r="C90" s="135">
        <v>0</v>
      </c>
      <c r="D90" s="135">
        <v>0</v>
      </c>
      <c r="E90" s="136">
        <v>1</v>
      </c>
      <c r="F90" s="135">
        <v>10</v>
      </c>
    </row>
    <row r="91" spans="1:6" s="137" customFormat="1" ht="11.25">
      <c r="A91" s="134" t="s">
        <v>164</v>
      </c>
      <c r="B91" s="135">
        <v>1</v>
      </c>
      <c r="C91" s="135">
        <v>0</v>
      </c>
      <c r="D91" s="135">
        <v>0</v>
      </c>
      <c r="E91" s="136">
        <v>1</v>
      </c>
      <c r="F91" s="135">
        <v>22</v>
      </c>
    </row>
    <row r="92" spans="1:6" s="137" customFormat="1" ht="11.25">
      <c r="A92" s="134" t="s">
        <v>30</v>
      </c>
      <c r="B92" s="135">
        <v>15</v>
      </c>
      <c r="C92" s="135">
        <v>0</v>
      </c>
      <c r="D92" s="135">
        <v>2</v>
      </c>
      <c r="E92" s="136">
        <v>17</v>
      </c>
      <c r="F92" s="135">
        <v>472</v>
      </c>
    </row>
    <row r="93" spans="1:6" s="137" customFormat="1" ht="11.25">
      <c r="A93" s="134" t="s">
        <v>175</v>
      </c>
      <c r="B93" s="135">
        <v>3</v>
      </c>
      <c r="C93" s="135">
        <v>0</v>
      </c>
      <c r="D93" s="135">
        <v>0</v>
      </c>
      <c r="E93" s="136">
        <v>3</v>
      </c>
      <c r="F93" s="135">
        <v>117</v>
      </c>
    </row>
    <row r="94" spans="1:6" s="137" customFormat="1" ht="11.25">
      <c r="A94" s="134" t="s">
        <v>173</v>
      </c>
      <c r="B94" s="135">
        <v>0</v>
      </c>
      <c r="C94" s="135">
        <v>0</v>
      </c>
      <c r="D94" s="135">
        <v>1</v>
      </c>
      <c r="E94" s="136">
        <f>SUM(B94:D94)</f>
        <v>1</v>
      </c>
      <c r="F94" s="135">
        <v>12</v>
      </c>
    </row>
    <row r="95" spans="1:6" s="137" customFormat="1" ht="11.25">
      <c r="A95" s="134" t="s">
        <v>179</v>
      </c>
      <c r="B95" s="135">
        <v>1</v>
      </c>
      <c r="C95" s="135">
        <v>0</v>
      </c>
      <c r="D95" s="135">
        <v>0</v>
      </c>
      <c r="E95" s="136">
        <v>1</v>
      </c>
      <c r="F95" s="135">
        <v>17</v>
      </c>
    </row>
    <row r="96" spans="1:6" s="137" customFormat="1" ht="11.25">
      <c r="A96" s="134" t="s">
        <v>19</v>
      </c>
      <c r="B96" s="135">
        <v>0</v>
      </c>
      <c r="C96" s="135">
        <v>1</v>
      </c>
      <c r="D96" s="135">
        <v>0</v>
      </c>
      <c r="E96" s="136">
        <v>1</v>
      </c>
      <c r="F96" s="135">
        <v>15</v>
      </c>
    </row>
    <row r="97" spans="1:7" s="104" customFormat="1" ht="17.25" customHeight="1">
      <c r="A97" s="102" t="s">
        <v>468</v>
      </c>
      <c r="B97" s="103">
        <f>SUM(B88:B96)</f>
        <v>26</v>
      </c>
      <c r="C97" s="103">
        <f>SUM(C88:C96)</f>
        <v>1</v>
      </c>
      <c r="D97" s="103">
        <f>SUM(D88:D96)</f>
        <v>3</v>
      </c>
      <c r="E97" s="103">
        <f>SUM(E88:E96)</f>
        <v>30</v>
      </c>
      <c r="F97" s="103">
        <f>SUM(F88:F96)</f>
        <v>825</v>
      </c>
      <c r="G97" s="21"/>
    </row>
    <row r="98" spans="7:9" ht="12.75">
      <c r="G98" s="21"/>
      <c r="H98" s="21"/>
      <c r="I98" s="21"/>
    </row>
    <row r="100" spans="1:6" s="21" customFormat="1" ht="60.75" customHeight="1">
      <c r="A100" s="1" t="s">
        <v>406</v>
      </c>
      <c r="B100" s="424" t="s">
        <v>298</v>
      </c>
      <c r="C100" s="425"/>
      <c r="D100" s="425"/>
      <c r="E100" s="425"/>
      <c r="F100" s="426"/>
    </row>
    <row r="101" spans="1:6" s="21" customFormat="1" ht="24" customHeight="1">
      <c r="A101" s="455" t="s">
        <v>49</v>
      </c>
      <c r="B101" s="456" t="s">
        <v>37</v>
      </c>
      <c r="C101" s="456"/>
      <c r="D101" s="456"/>
      <c r="E101" s="439" t="s">
        <v>38</v>
      </c>
      <c r="F101" s="439" t="s">
        <v>40</v>
      </c>
    </row>
    <row r="102" spans="1:6" s="21" customFormat="1" ht="37.5" customHeight="1">
      <c r="A102" s="455"/>
      <c r="B102" s="96" t="s">
        <v>45</v>
      </c>
      <c r="C102" s="96" t="s">
        <v>47</v>
      </c>
      <c r="D102" s="96" t="s">
        <v>46</v>
      </c>
      <c r="E102" s="443"/>
      <c r="F102" s="443"/>
    </row>
    <row r="103" spans="1:6" s="137" customFormat="1" ht="11.25">
      <c r="A103" s="134" t="s">
        <v>287</v>
      </c>
      <c r="B103" s="135">
        <v>1</v>
      </c>
      <c r="C103" s="135">
        <v>0</v>
      </c>
      <c r="D103" s="135">
        <v>0</v>
      </c>
      <c r="E103" s="136">
        <f>SUM(B103:D103)</f>
        <v>1</v>
      </c>
      <c r="F103" s="135">
        <v>43</v>
      </c>
    </row>
    <row r="104" spans="1:6" s="137" customFormat="1" ht="11.25">
      <c r="A104" s="134" t="s">
        <v>31</v>
      </c>
      <c r="B104" s="135">
        <v>5</v>
      </c>
      <c r="C104" s="135">
        <v>1</v>
      </c>
      <c r="D104" s="135">
        <v>8</v>
      </c>
      <c r="E104" s="136">
        <f aca="true" t="shared" si="4" ref="E104:E112">SUM(B104:D104)</f>
        <v>14</v>
      </c>
      <c r="F104" s="135">
        <v>256</v>
      </c>
    </row>
    <row r="105" spans="1:6" s="137" customFormat="1" ht="11.25">
      <c r="A105" s="134" t="s">
        <v>278</v>
      </c>
      <c r="B105" s="135">
        <v>1</v>
      </c>
      <c r="C105" s="135">
        <v>0</v>
      </c>
      <c r="D105" s="135">
        <v>0</v>
      </c>
      <c r="E105" s="136">
        <f t="shared" si="4"/>
        <v>1</v>
      </c>
      <c r="F105" s="135">
        <v>55</v>
      </c>
    </row>
    <row r="106" spans="1:6" s="137" customFormat="1" ht="11.25">
      <c r="A106" s="134" t="s">
        <v>294</v>
      </c>
      <c r="B106" s="135">
        <v>1</v>
      </c>
      <c r="C106" s="135">
        <v>0</v>
      </c>
      <c r="D106" s="135">
        <v>0</v>
      </c>
      <c r="E106" s="136">
        <f t="shared" si="4"/>
        <v>1</v>
      </c>
      <c r="F106" s="135">
        <v>27</v>
      </c>
    </row>
    <row r="107" spans="1:6" s="137" customFormat="1" ht="11.25">
      <c r="A107" s="134" t="s">
        <v>272</v>
      </c>
      <c r="B107" s="135">
        <v>1</v>
      </c>
      <c r="C107" s="135">
        <v>0</v>
      </c>
      <c r="D107" s="135">
        <v>0</v>
      </c>
      <c r="E107" s="136">
        <f t="shared" si="4"/>
        <v>1</v>
      </c>
      <c r="F107" s="135">
        <v>55</v>
      </c>
    </row>
    <row r="108" spans="1:6" s="137" customFormat="1" ht="11.25">
      <c r="A108" s="134" t="s">
        <v>181</v>
      </c>
      <c r="B108" s="135">
        <v>4</v>
      </c>
      <c r="C108" s="135">
        <v>0</v>
      </c>
      <c r="D108" s="135">
        <v>0</v>
      </c>
      <c r="E108" s="136">
        <f t="shared" si="4"/>
        <v>4</v>
      </c>
      <c r="F108" s="135">
        <v>93</v>
      </c>
    </row>
    <row r="109" spans="1:6" s="137" customFormat="1" ht="11.25">
      <c r="A109" s="134" t="s">
        <v>267</v>
      </c>
      <c r="B109" s="135">
        <v>1</v>
      </c>
      <c r="C109" s="135">
        <v>0</v>
      </c>
      <c r="D109" s="135">
        <v>0</v>
      </c>
      <c r="E109" s="136">
        <f t="shared" si="4"/>
        <v>1</v>
      </c>
      <c r="F109" s="135">
        <v>16</v>
      </c>
    </row>
    <row r="110" spans="1:6" s="137" customFormat="1" ht="11.25">
      <c r="A110" s="134" t="s">
        <v>257</v>
      </c>
      <c r="B110" s="135">
        <v>0</v>
      </c>
      <c r="C110" s="135">
        <v>0</v>
      </c>
      <c r="D110" s="135">
        <v>1</v>
      </c>
      <c r="E110" s="136">
        <f t="shared" si="4"/>
        <v>1</v>
      </c>
      <c r="F110" s="135">
        <v>60</v>
      </c>
    </row>
    <row r="111" spans="1:6" s="137" customFormat="1" ht="11.25">
      <c r="A111" s="134" t="s">
        <v>256</v>
      </c>
      <c r="B111" s="135">
        <v>1</v>
      </c>
      <c r="C111" s="135">
        <v>0</v>
      </c>
      <c r="D111" s="135">
        <v>1</v>
      </c>
      <c r="E111" s="136">
        <f t="shared" si="4"/>
        <v>2</v>
      </c>
      <c r="F111" s="135">
        <v>59</v>
      </c>
    </row>
    <row r="112" spans="1:6" s="137" customFormat="1" ht="11.25">
      <c r="A112" s="134" t="s">
        <v>254</v>
      </c>
      <c r="B112" s="135">
        <v>0</v>
      </c>
      <c r="C112" s="135">
        <v>0</v>
      </c>
      <c r="D112" s="135">
        <v>1</v>
      </c>
      <c r="E112" s="136">
        <f t="shared" si="4"/>
        <v>1</v>
      </c>
      <c r="F112" s="135">
        <v>10</v>
      </c>
    </row>
    <row r="113" spans="1:7" s="104" customFormat="1" ht="17.25" customHeight="1">
      <c r="A113" s="102" t="s">
        <v>469</v>
      </c>
      <c r="B113" s="103">
        <f>SUM(B103:B112)</f>
        <v>15</v>
      </c>
      <c r="C113" s="103">
        <f>SUM(C103:C112)</f>
        <v>1</v>
      </c>
      <c r="D113" s="103">
        <f>SUM(D103:D112)</f>
        <v>11</v>
      </c>
      <c r="E113" s="103">
        <f>SUM(E103:E112)</f>
        <v>27</v>
      </c>
      <c r="F113" s="103">
        <f>SUM(F103:F112)</f>
        <v>674</v>
      </c>
      <c r="G113" s="21"/>
    </row>
    <row r="115" s="54" customFormat="1" ht="12.75">
      <c r="A115" s="123" t="s">
        <v>299</v>
      </c>
    </row>
    <row r="117" spans="1:6" s="21" customFormat="1" ht="60.75" customHeight="1">
      <c r="A117" s="1" t="s">
        <v>406</v>
      </c>
      <c r="B117" s="424" t="s">
        <v>506</v>
      </c>
      <c r="C117" s="425"/>
      <c r="D117" s="425"/>
      <c r="E117" s="425"/>
      <c r="F117" s="426"/>
    </row>
    <row r="118" spans="1:6" s="21" customFormat="1" ht="24" customHeight="1">
      <c r="A118" s="455" t="s">
        <v>49</v>
      </c>
      <c r="B118" s="456" t="s">
        <v>37</v>
      </c>
      <c r="C118" s="456"/>
      <c r="D118" s="456"/>
      <c r="E118" s="439" t="s">
        <v>38</v>
      </c>
      <c r="F118" s="439" t="s">
        <v>40</v>
      </c>
    </row>
    <row r="119" spans="1:6" s="21" customFormat="1" ht="37.5" customHeight="1">
      <c r="A119" s="455"/>
      <c r="B119" s="96" t="s">
        <v>45</v>
      </c>
      <c r="C119" s="96" t="s">
        <v>47</v>
      </c>
      <c r="D119" s="96" t="s">
        <v>46</v>
      </c>
      <c r="E119" s="443"/>
      <c r="F119" s="443"/>
    </row>
    <row r="120" spans="1:6" s="137" customFormat="1" ht="11.25">
      <c r="A120" s="134" t="s">
        <v>32</v>
      </c>
      <c r="B120" s="135">
        <v>3</v>
      </c>
      <c r="C120" s="135">
        <v>0</v>
      </c>
      <c r="D120" s="135">
        <v>0</v>
      </c>
      <c r="E120" s="136">
        <v>3</v>
      </c>
      <c r="F120" s="135">
        <v>89</v>
      </c>
    </row>
    <row r="121" spans="1:6" s="137" customFormat="1" ht="11.25">
      <c r="A121" s="134" t="s">
        <v>350</v>
      </c>
      <c r="B121" s="135">
        <v>0</v>
      </c>
      <c r="C121" s="135">
        <v>0</v>
      </c>
      <c r="D121" s="135">
        <v>1</v>
      </c>
      <c r="E121" s="136">
        <v>1</v>
      </c>
      <c r="F121" s="135">
        <v>5</v>
      </c>
    </row>
    <row r="122" spans="1:6" s="137" customFormat="1" ht="11.25">
      <c r="A122" s="134" t="s">
        <v>333</v>
      </c>
      <c r="B122" s="135">
        <v>1</v>
      </c>
      <c r="C122" s="135">
        <v>0</v>
      </c>
      <c r="D122" s="135">
        <v>0</v>
      </c>
      <c r="E122" s="136">
        <v>1</v>
      </c>
      <c r="F122" s="135">
        <v>24</v>
      </c>
    </row>
    <row r="123" spans="1:6" s="137" customFormat="1" ht="11.25">
      <c r="A123" s="134" t="s">
        <v>507</v>
      </c>
      <c r="B123" s="135">
        <v>0</v>
      </c>
      <c r="C123" s="135">
        <v>1</v>
      </c>
      <c r="D123" s="135">
        <v>0</v>
      </c>
      <c r="E123" s="136">
        <v>1</v>
      </c>
      <c r="F123" s="135">
        <v>15</v>
      </c>
    </row>
    <row r="124" spans="1:7" s="104" customFormat="1" ht="17.25" customHeight="1">
      <c r="A124" s="102" t="s">
        <v>470</v>
      </c>
      <c r="B124" s="103">
        <f>SUM(B120:B123)</f>
        <v>4</v>
      </c>
      <c r="C124" s="103">
        <f>SUM(C120:C123)</f>
        <v>1</v>
      </c>
      <c r="D124" s="103">
        <f>SUM(D120:D123)</f>
        <v>1</v>
      </c>
      <c r="E124" s="103">
        <f>SUM(E120:E123)</f>
        <v>6</v>
      </c>
      <c r="F124" s="103">
        <f>SUM(F120:F123)</f>
        <v>133</v>
      </c>
      <c r="G124" s="21"/>
    </row>
    <row r="126" ht="12.75">
      <c r="A126" s="138" t="s">
        <v>314</v>
      </c>
    </row>
    <row r="129" spans="1:6" s="21" customFormat="1" ht="60.75" customHeight="1">
      <c r="A129" s="1" t="s">
        <v>406</v>
      </c>
      <c r="B129" s="424" t="s">
        <v>311</v>
      </c>
      <c r="C129" s="425"/>
      <c r="D129" s="425"/>
      <c r="E129" s="425"/>
      <c r="F129" s="426"/>
    </row>
    <row r="130" spans="1:6" s="21" customFormat="1" ht="24" customHeight="1">
      <c r="A130" s="455" t="s">
        <v>49</v>
      </c>
      <c r="B130" s="456" t="s">
        <v>37</v>
      </c>
      <c r="C130" s="456"/>
      <c r="D130" s="456"/>
      <c r="E130" s="439" t="s">
        <v>38</v>
      </c>
      <c r="F130" s="439" t="s">
        <v>40</v>
      </c>
    </row>
    <row r="131" spans="1:6" s="21" customFormat="1" ht="37.5" customHeight="1">
      <c r="A131" s="455"/>
      <c r="B131" s="96" t="s">
        <v>45</v>
      </c>
      <c r="C131" s="96" t="s">
        <v>47</v>
      </c>
      <c r="D131" s="96" t="s">
        <v>46</v>
      </c>
      <c r="E131" s="443"/>
      <c r="F131" s="443"/>
    </row>
    <row r="132" spans="1:6" s="137" customFormat="1" ht="11.25">
      <c r="A132" s="134" t="s">
        <v>313</v>
      </c>
      <c r="B132" s="135">
        <v>0</v>
      </c>
      <c r="C132" s="135">
        <v>0</v>
      </c>
      <c r="D132" s="135">
        <v>1</v>
      </c>
      <c r="E132" s="136">
        <f>SUM(B132:D132)</f>
        <v>1</v>
      </c>
      <c r="F132" s="135">
        <v>7</v>
      </c>
    </row>
    <row r="133" spans="1:6" s="137" customFormat="1" ht="11.25">
      <c r="A133" s="134" t="s">
        <v>312</v>
      </c>
      <c r="B133" s="135">
        <v>1</v>
      </c>
      <c r="C133" s="135">
        <v>0</v>
      </c>
      <c r="D133" s="135">
        <v>1</v>
      </c>
      <c r="E133" s="136">
        <f>SUM(B133:D133)</f>
        <v>2</v>
      </c>
      <c r="F133" s="135">
        <v>43</v>
      </c>
    </row>
    <row r="134" spans="1:6" s="137" customFormat="1" ht="11.25">
      <c r="A134" s="134" t="s">
        <v>308</v>
      </c>
      <c r="B134" s="135">
        <v>3</v>
      </c>
      <c r="C134" s="135">
        <v>0</v>
      </c>
      <c r="D134" s="135">
        <v>2</v>
      </c>
      <c r="E134" s="136">
        <f>SUM(B134:D134)</f>
        <v>5</v>
      </c>
      <c r="F134" s="135">
        <v>162</v>
      </c>
    </row>
    <row r="135" spans="1:6" s="137" customFormat="1" ht="11.25">
      <c r="A135" s="134" t="s">
        <v>33</v>
      </c>
      <c r="B135" s="135">
        <v>2</v>
      </c>
      <c r="C135" s="135">
        <v>0</v>
      </c>
      <c r="D135" s="135">
        <v>12</v>
      </c>
      <c r="E135" s="136">
        <f>SUM(B135:D135)</f>
        <v>14</v>
      </c>
      <c r="F135" s="135">
        <v>211</v>
      </c>
    </row>
    <row r="136" spans="1:6" s="137" customFormat="1" ht="11.25">
      <c r="A136" s="134" t="s">
        <v>185</v>
      </c>
      <c r="B136" s="135">
        <v>0</v>
      </c>
      <c r="C136" s="135">
        <v>0</v>
      </c>
      <c r="D136" s="135">
        <v>1</v>
      </c>
      <c r="E136" s="136">
        <f>SUM(B136:D136)</f>
        <v>1</v>
      </c>
      <c r="F136" s="135">
        <v>24</v>
      </c>
    </row>
    <row r="137" spans="1:7" s="104" customFormat="1" ht="17.25" customHeight="1">
      <c r="A137" s="102" t="s">
        <v>402</v>
      </c>
      <c r="B137" s="103">
        <f>SUM(B132:B136)</f>
        <v>6</v>
      </c>
      <c r="C137" s="103">
        <f>SUM(C132:C136)</f>
        <v>0</v>
      </c>
      <c r="D137" s="103">
        <f>SUM(D132:D136)</f>
        <v>17</v>
      </c>
      <c r="E137" s="103">
        <f>SUM(E132:E136)</f>
        <v>23</v>
      </c>
      <c r="F137" s="103">
        <f>SUM(F132:F136)</f>
        <v>447</v>
      </c>
      <c r="G137" s="21"/>
    </row>
    <row r="138" spans="7:9" ht="12.75">
      <c r="G138" s="21"/>
      <c r="H138" s="21"/>
      <c r="I138" s="21"/>
    </row>
    <row r="140" spans="1:6" s="21" customFormat="1" ht="60.75" customHeight="1">
      <c r="A140" s="1" t="s">
        <v>406</v>
      </c>
      <c r="B140" s="424" t="s">
        <v>371</v>
      </c>
      <c r="C140" s="425"/>
      <c r="D140" s="425"/>
      <c r="E140" s="425"/>
      <c r="F140" s="426"/>
    </row>
    <row r="141" spans="1:6" s="21" customFormat="1" ht="24" customHeight="1">
      <c r="A141" s="455" t="s">
        <v>49</v>
      </c>
      <c r="B141" s="456" t="s">
        <v>37</v>
      </c>
      <c r="C141" s="456"/>
      <c r="D141" s="456"/>
      <c r="E141" s="439" t="s">
        <v>38</v>
      </c>
      <c r="F141" s="439" t="s">
        <v>40</v>
      </c>
    </row>
    <row r="142" spans="1:6" s="21" customFormat="1" ht="37.5" customHeight="1">
      <c r="A142" s="455"/>
      <c r="B142" s="96" t="s">
        <v>45</v>
      </c>
      <c r="C142" s="96" t="s">
        <v>47</v>
      </c>
      <c r="D142" s="96" t="s">
        <v>46</v>
      </c>
      <c r="E142" s="443"/>
      <c r="F142" s="443"/>
    </row>
    <row r="143" spans="1:6" s="137" customFormat="1" ht="11.25">
      <c r="A143" s="134" t="s">
        <v>370</v>
      </c>
      <c r="B143" s="135">
        <v>1</v>
      </c>
      <c r="C143" s="135">
        <v>0</v>
      </c>
      <c r="D143" s="135">
        <v>1</v>
      </c>
      <c r="E143" s="136">
        <f aca="true" t="shared" si="5" ref="E143:E155">SUM(B143:D143)</f>
        <v>2</v>
      </c>
      <c r="F143" s="135">
        <v>34</v>
      </c>
    </row>
    <row r="144" spans="1:6" s="137" customFormat="1" ht="11.25">
      <c r="A144" s="134" t="s">
        <v>327</v>
      </c>
      <c r="B144" s="135">
        <v>0</v>
      </c>
      <c r="C144" s="135">
        <v>0</v>
      </c>
      <c r="D144" s="135">
        <v>2</v>
      </c>
      <c r="E144" s="136">
        <f t="shared" si="5"/>
        <v>2</v>
      </c>
      <c r="F144" s="135">
        <v>30</v>
      </c>
    </row>
    <row r="145" spans="1:6" s="137" customFormat="1" ht="11.25">
      <c r="A145" s="134" t="s">
        <v>326</v>
      </c>
      <c r="B145" s="135">
        <v>5</v>
      </c>
      <c r="C145" s="135">
        <v>0</v>
      </c>
      <c r="D145" s="135">
        <v>2</v>
      </c>
      <c r="E145" s="136">
        <f t="shared" si="5"/>
        <v>7</v>
      </c>
      <c r="F145" s="135">
        <v>191</v>
      </c>
    </row>
    <row r="146" spans="1:6" s="137" customFormat="1" ht="11.25">
      <c r="A146" s="134" t="s">
        <v>325</v>
      </c>
      <c r="B146" s="135">
        <v>2</v>
      </c>
      <c r="C146" s="135">
        <v>0</v>
      </c>
      <c r="D146" s="135">
        <v>2</v>
      </c>
      <c r="E146" s="136">
        <f t="shared" si="5"/>
        <v>4</v>
      </c>
      <c r="F146" s="135">
        <v>96</v>
      </c>
    </row>
    <row r="147" spans="1:6" s="137" customFormat="1" ht="11.25">
      <c r="A147" s="134" t="s">
        <v>376</v>
      </c>
      <c r="B147" s="135">
        <v>0</v>
      </c>
      <c r="C147" s="135">
        <v>0</v>
      </c>
      <c r="D147" s="135">
        <v>2</v>
      </c>
      <c r="E147" s="136">
        <f t="shared" si="5"/>
        <v>2</v>
      </c>
      <c r="F147" s="135">
        <v>26</v>
      </c>
    </row>
    <row r="148" spans="1:6" s="137" customFormat="1" ht="11.25">
      <c r="A148" s="134" t="s">
        <v>324</v>
      </c>
      <c r="B148" s="135">
        <v>1</v>
      </c>
      <c r="C148" s="135">
        <v>0</v>
      </c>
      <c r="D148" s="135">
        <v>8</v>
      </c>
      <c r="E148" s="136">
        <f t="shared" si="5"/>
        <v>9</v>
      </c>
      <c r="F148" s="135">
        <v>200</v>
      </c>
    </row>
    <row r="149" spans="1:6" s="137" customFormat="1" ht="11.25">
      <c r="A149" s="134" t="s">
        <v>323</v>
      </c>
      <c r="B149" s="135">
        <v>0</v>
      </c>
      <c r="C149" s="135">
        <v>0</v>
      </c>
      <c r="D149" s="135">
        <v>1</v>
      </c>
      <c r="E149" s="136">
        <f t="shared" si="5"/>
        <v>1</v>
      </c>
      <c r="F149" s="135">
        <v>25</v>
      </c>
    </row>
    <row r="150" spans="1:6" s="137" customFormat="1" ht="11.25">
      <c r="A150" s="134" t="s">
        <v>320</v>
      </c>
      <c r="B150" s="135">
        <v>0</v>
      </c>
      <c r="C150" s="135">
        <v>0</v>
      </c>
      <c r="D150" s="135">
        <v>1</v>
      </c>
      <c r="E150" s="136">
        <f t="shared" si="5"/>
        <v>1</v>
      </c>
      <c r="F150" s="135">
        <v>22</v>
      </c>
    </row>
    <row r="151" spans="1:6" s="137" customFormat="1" ht="11.25">
      <c r="A151" s="134" t="s">
        <v>375</v>
      </c>
      <c r="B151" s="135">
        <v>1</v>
      </c>
      <c r="C151" s="135">
        <v>0</v>
      </c>
      <c r="D151" s="135">
        <v>0</v>
      </c>
      <c r="E151" s="136">
        <f t="shared" si="5"/>
        <v>1</v>
      </c>
      <c r="F151" s="135">
        <v>14</v>
      </c>
    </row>
    <row r="152" spans="1:6" s="144" customFormat="1" ht="12.75">
      <c r="A152" s="148" t="s">
        <v>368</v>
      </c>
      <c r="B152" s="149">
        <v>0</v>
      </c>
      <c r="C152" s="149">
        <v>0</v>
      </c>
      <c r="D152" s="149">
        <v>1</v>
      </c>
      <c r="E152" s="159">
        <f>SUM(B152:D152)</f>
        <v>1</v>
      </c>
      <c r="F152" s="160">
        <v>11</v>
      </c>
    </row>
    <row r="153" spans="1:6" s="137" customFormat="1" ht="11.25">
      <c r="A153" s="134" t="s">
        <v>374</v>
      </c>
      <c r="B153" s="135">
        <v>0</v>
      </c>
      <c r="C153" s="135">
        <v>0</v>
      </c>
      <c r="D153" s="135">
        <v>1</v>
      </c>
      <c r="E153" s="136">
        <f t="shared" si="5"/>
        <v>1</v>
      </c>
      <c r="F153" s="135">
        <v>7</v>
      </c>
    </row>
    <row r="154" spans="1:6" s="137" customFormat="1" ht="11.25">
      <c r="A154" s="134" t="s">
        <v>373</v>
      </c>
      <c r="B154" s="135">
        <v>0</v>
      </c>
      <c r="C154" s="135">
        <v>0</v>
      </c>
      <c r="D154" s="135">
        <v>1</v>
      </c>
      <c r="E154" s="136">
        <f t="shared" si="5"/>
        <v>1</v>
      </c>
      <c r="F154" s="135">
        <v>13</v>
      </c>
    </row>
    <row r="155" spans="1:6" s="137" customFormat="1" ht="11.25">
      <c r="A155" s="134" t="s">
        <v>372</v>
      </c>
      <c r="B155" s="135">
        <v>0</v>
      </c>
      <c r="C155" s="135">
        <v>0</v>
      </c>
      <c r="D155" s="135">
        <v>1</v>
      </c>
      <c r="E155" s="136">
        <f t="shared" si="5"/>
        <v>1</v>
      </c>
      <c r="F155" s="135">
        <v>11</v>
      </c>
    </row>
    <row r="156" spans="1:7" s="104" customFormat="1" ht="17.25" customHeight="1">
      <c r="A156" s="102" t="s">
        <v>403</v>
      </c>
      <c r="B156" s="103">
        <f>SUM(B143:B155)</f>
        <v>10</v>
      </c>
      <c r="C156" s="103">
        <f>SUM(C143:C155)</f>
        <v>0</v>
      </c>
      <c r="D156" s="103">
        <f>SUM(D143:D155)</f>
        <v>23</v>
      </c>
      <c r="E156" s="103">
        <f>SUM(E143:E155)</f>
        <v>33</v>
      </c>
      <c r="F156" s="103">
        <f>SUM(F143:F155)</f>
        <v>680</v>
      </c>
      <c r="G156" s="21"/>
    </row>
    <row r="157" spans="7:9" ht="12.75">
      <c r="G157" s="21"/>
      <c r="H157" s="21"/>
      <c r="I157" s="21"/>
    </row>
    <row r="158" spans="7:9" ht="12.75">
      <c r="G158" s="21"/>
      <c r="H158" s="21"/>
      <c r="I158" s="21"/>
    </row>
    <row r="159" spans="1:6" s="21" customFormat="1" ht="60.75" customHeight="1">
      <c r="A159" s="1" t="s">
        <v>406</v>
      </c>
      <c r="B159" s="424" t="s">
        <v>216</v>
      </c>
      <c r="C159" s="425"/>
      <c r="D159" s="425"/>
      <c r="E159" s="425"/>
      <c r="F159" s="426"/>
    </row>
    <row r="160" spans="1:6" s="21" customFormat="1" ht="24" customHeight="1">
      <c r="A160" s="455" t="s">
        <v>49</v>
      </c>
      <c r="B160" s="456" t="s">
        <v>37</v>
      </c>
      <c r="C160" s="456"/>
      <c r="D160" s="456"/>
      <c r="E160" s="439" t="s">
        <v>38</v>
      </c>
      <c r="F160" s="439" t="s">
        <v>40</v>
      </c>
    </row>
    <row r="161" spans="1:6" s="21" customFormat="1" ht="37.5" customHeight="1">
      <c r="A161" s="455"/>
      <c r="B161" s="96" t="s">
        <v>45</v>
      </c>
      <c r="C161" s="96" t="s">
        <v>47</v>
      </c>
      <c r="D161" s="96" t="s">
        <v>46</v>
      </c>
      <c r="E161" s="443"/>
      <c r="F161" s="443"/>
    </row>
    <row r="162" spans="1:7" s="104" customFormat="1" ht="17.25" customHeight="1">
      <c r="A162" s="102" t="s">
        <v>404</v>
      </c>
      <c r="B162" s="103">
        <v>0</v>
      </c>
      <c r="C162" s="103">
        <v>0</v>
      </c>
      <c r="D162" s="103">
        <v>0</v>
      </c>
      <c r="E162" s="103">
        <v>0</v>
      </c>
      <c r="F162" s="103">
        <v>0</v>
      </c>
      <c r="G162" s="21"/>
    </row>
    <row r="163" spans="7:9" ht="12.75">
      <c r="G163" s="21"/>
      <c r="H163" s="21"/>
      <c r="I163" s="21"/>
    </row>
    <row r="164" spans="1:9" ht="12.75">
      <c r="A164" s="138" t="s">
        <v>218</v>
      </c>
      <c r="G164" s="21"/>
      <c r="H164" s="21"/>
      <c r="I164" s="21"/>
    </row>
  </sheetData>
  <mergeCells count="53">
    <mergeCell ref="A3:A4"/>
    <mergeCell ref="E3:E4"/>
    <mergeCell ref="F3:F4"/>
    <mergeCell ref="G3:G4"/>
    <mergeCell ref="F54:F55"/>
    <mergeCell ref="B85:F85"/>
    <mergeCell ref="A41:A42"/>
    <mergeCell ref="B41:D41"/>
    <mergeCell ref="E41:E42"/>
    <mergeCell ref="F41:F42"/>
    <mergeCell ref="A86:A87"/>
    <mergeCell ref="B86:D86"/>
    <mergeCell ref="F86:F87"/>
    <mergeCell ref="A64:A65"/>
    <mergeCell ref="B64:D64"/>
    <mergeCell ref="F64:F65"/>
    <mergeCell ref="E64:E65"/>
    <mergeCell ref="E86:E87"/>
    <mergeCell ref="A101:A102"/>
    <mergeCell ref="B101:D101"/>
    <mergeCell ref="F101:F102"/>
    <mergeCell ref="B100:F100"/>
    <mergeCell ref="E101:E102"/>
    <mergeCell ref="A118:A119"/>
    <mergeCell ref="B118:D118"/>
    <mergeCell ref="F118:F119"/>
    <mergeCell ref="B117:F117"/>
    <mergeCell ref="E118:E119"/>
    <mergeCell ref="A130:A131"/>
    <mergeCell ref="B130:D130"/>
    <mergeCell ref="F130:F131"/>
    <mergeCell ref="B129:F129"/>
    <mergeCell ref="E130:E131"/>
    <mergeCell ref="A141:A142"/>
    <mergeCell ref="B141:D141"/>
    <mergeCell ref="F141:F142"/>
    <mergeCell ref="B140:F140"/>
    <mergeCell ref="E141:E142"/>
    <mergeCell ref="A160:A161"/>
    <mergeCell ref="B160:D160"/>
    <mergeCell ref="F160:F161"/>
    <mergeCell ref="B159:F159"/>
    <mergeCell ref="E160:E161"/>
    <mergeCell ref="B1:H1"/>
    <mergeCell ref="B53:F53"/>
    <mergeCell ref="E54:E55"/>
    <mergeCell ref="B63:F63"/>
    <mergeCell ref="B40:F40"/>
    <mergeCell ref="B3:D3"/>
    <mergeCell ref="H3:H4"/>
    <mergeCell ref="A38:H38"/>
    <mergeCell ref="A54:A55"/>
    <mergeCell ref="B54:D54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2"/>
  <rowBreaks count="5" manualBreakCount="5">
    <brk id="39" max="255" man="1"/>
    <brk id="62" max="255" man="1"/>
    <brk id="99" max="255" man="1"/>
    <brk id="116" max="255" man="1"/>
    <brk id="13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2"/>
  <sheetViews>
    <sheetView workbookViewId="0" topLeftCell="A1">
      <selection activeCell="A152" sqref="A1:H152"/>
    </sheetView>
  </sheetViews>
  <sheetFormatPr defaultColWidth="9.140625" defaultRowHeight="12.75"/>
  <cols>
    <col min="1" max="1" width="26.00390625" style="144" customWidth="1"/>
    <col min="2" max="3" width="9.140625" style="144" customWidth="1"/>
    <col min="4" max="4" width="11.7109375" style="144" customWidth="1"/>
    <col min="5" max="5" width="9.140625" style="144" customWidth="1"/>
    <col min="6" max="6" width="10.421875" style="144" bestFit="1" customWidth="1"/>
    <col min="7" max="7" width="9.28125" style="144" bestFit="1" customWidth="1"/>
    <col min="8" max="8" width="11.8515625" style="144" bestFit="1" customWidth="1"/>
    <col min="9" max="16384" width="9.140625" style="144" customWidth="1"/>
  </cols>
  <sheetData>
    <row r="1" spans="1:12" s="2" customFormat="1" ht="60.75" customHeight="1">
      <c r="A1" s="1" t="s">
        <v>538</v>
      </c>
      <c r="B1" s="430" t="s">
        <v>536</v>
      </c>
      <c r="C1" s="450"/>
      <c r="D1" s="450"/>
      <c r="E1" s="450"/>
      <c r="F1" s="450"/>
      <c r="G1" s="450"/>
      <c r="H1" s="451"/>
      <c r="I1" s="101"/>
      <c r="J1" s="101"/>
      <c r="K1" s="101"/>
      <c r="L1" s="101"/>
    </row>
    <row r="3" spans="1:8" s="2" customFormat="1" ht="24" customHeight="1">
      <c r="A3" s="435" t="s">
        <v>410</v>
      </c>
      <c r="B3" s="432" t="s">
        <v>37</v>
      </c>
      <c r="C3" s="433"/>
      <c r="D3" s="434"/>
      <c r="E3" s="437" t="s">
        <v>38</v>
      </c>
      <c r="F3" s="437" t="s">
        <v>39</v>
      </c>
      <c r="G3" s="437" t="s">
        <v>40</v>
      </c>
      <c r="H3" s="437" t="s">
        <v>41</v>
      </c>
    </row>
    <row r="4" spans="1:8" s="2" customFormat="1" ht="33.75">
      <c r="A4" s="436"/>
      <c r="B4" s="5" t="s">
        <v>45</v>
      </c>
      <c r="C4" s="6" t="s">
        <v>47</v>
      </c>
      <c r="D4" s="5" t="s">
        <v>46</v>
      </c>
      <c r="E4" s="431"/>
      <c r="F4" s="431"/>
      <c r="G4" s="431"/>
      <c r="H4" s="431"/>
    </row>
    <row r="5" spans="1:8" s="131" customFormat="1" ht="12.75">
      <c r="A5" s="3" t="s">
        <v>27</v>
      </c>
      <c r="B5" s="128">
        <f>B55</f>
        <v>0</v>
      </c>
      <c r="C5" s="129">
        <f>C55</f>
        <v>0</v>
      </c>
      <c r="D5" s="129">
        <f>D55</f>
        <v>3</v>
      </c>
      <c r="E5" s="130">
        <f>E55</f>
        <v>3</v>
      </c>
      <c r="F5" s="158">
        <f>E5/$E$14*100</f>
        <v>3.5294117647058822</v>
      </c>
      <c r="G5" s="129">
        <f>F55</f>
        <v>54</v>
      </c>
      <c r="H5" s="158">
        <f>G5/$G$14*100</f>
        <v>3.483870967741935</v>
      </c>
    </row>
    <row r="6" spans="1:8" s="131" customFormat="1" ht="12.75">
      <c r="A6" s="3" t="s">
        <v>28</v>
      </c>
      <c r="B6" s="128">
        <f>B63</f>
        <v>1</v>
      </c>
      <c r="C6" s="129">
        <f>C63</f>
        <v>2</v>
      </c>
      <c r="D6" s="129">
        <f>D63</f>
        <v>0</v>
      </c>
      <c r="E6" s="130">
        <f>E63</f>
        <v>3</v>
      </c>
      <c r="F6" s="158">
        <f aca="true" t="shared" si="0" ref="F6:F14">E6/$E$14*100</f>
        <v>3.5294117647058822</v>
      </c>
      <c r="G6" s="129">
        <f>F63</f>
        <v>45</v>
      </c>
      <c r="H6" s="158">
        <f aca="true" t="shared" si="1" ref="H6:H14">G6/$G$14*100</f>
        <v>2.903225806451613</v>
      </c>
    </row>
    <row r="7" spans="1:8" s="131" customFormat="1" ht="12.75">
      <c r="A7" s="3" t="s">
        <v>29</v>
      </c>
      <c r="B7" s="128">
        <f>B75</f>
        <v>2</v>
      </c>
      <c r="C7" s="129">
        <f>C75</f>
        <v>0</v>
      </c>
      <c r="D7" s="129">
        <f>D75</f>
        <v>9</v>
      </c>
      <c r="E7" s="130">
        <f>E75</f>
        <v>11</v>
      </c>
      <c r="F7" s="158">
        <f t="shared" si="0"/>
        <v>12.941176470588237</v>
      </c>
      <c r="G7" s="129">
        <f>F75</f>
        <v>238</v>
      </c>
      <c r="H7" s="158">
        <f t="shared" si="1"/>
        <v>15.354838709677418</v>
      </c>
    </row>
    <row r="8" spans="1:8" s="131" customFormat="1" ht="12.75">
      <c r="A8" s="3" t="s">
        <v>30</v>
      </c>
      <c r="B8" s="128">
        <f>B89</f>
        <v>3</v>
      </c>
      <c r="C8" s="129">
        <f>C89</f>
        <v>0</v>
      </c>
      <c r="D8" s="129">
        <f>D89</f>
        <v>10</v>
      </c>
      <c r="E8" s="130">
        <f>E89</f>
        <v>13</v>
      </c>
      <c r="F8" s="158">
        <f t="shared" si="0"/>
        <v>15.294117647058824</v>
      </c>
      <c r="G8" s="129">
        <f>F89</f>
        <v>299</v>
      </c>
      <c r="H8" s="158">
        <f t="shared" si="1"/>
        <v>19.29032258064516</v>
      </c>
    </row>
    <row r="9" spans="1:8" s="131" customFormat="1" ht="12.75">
      <c r="A9" s="3" t="s">
        <v>31</v>
      </c>
      <c r="B9" s="128">
        <f>B105</f>
        <v>5</v>
      </c>
      <c r="C9" s="129">
        <f>C105</f>
        <v>1</v>
      </c>
      <c r="D9" s="129">
        <f>D105</f>
        <v>8</v>
      </c>
      <c r="E9" s="130">
        <f>E105</f>
        <v>14</v>
      </c>
      <c r="F9" s="158">
        <f t="shared" si="0"/>
        <v>16.470588235294116</v>
      </c>
      <c r="G9" s="129">
        <f>F105</f>
        <v>277</v>
      </c>
      <c r="H9" s="158">
        <f t="shared" si="1"/>
        <v>17.870967741935484</v>
      </c>
    </row>
    <row r="10" spans="1:8" s="131" customFormat="1" ht="12.75">
      <c r="A10" s="3" t="s">
        <v>32</v>
      </c>
      <c r="B10" s="128">
        <f>B117</f>
        <v>1</v>
      </c>
      <c r="C10" s="129">
        <f>C117</f>
        <v>1</v>
      </c>
      <c r="D10" s="129">
        <f>D117</f>
        <v>19</v>
      </c>
      <c r="E10" s="130">
        <f>E117</f>
        <v>21</v>
      </c>
      <c r="F10" s="158">
        <f t="shared" si="0"/>
        <v>24.705882352941178</v>
      </c>
      <c r="G10" s="129">
        <f>F117</f>
        <v>264</v>
      </c>
      <c r="H10" s="158">
        <f t="shared" si="1"/>
        <v>17.032258064516128</v>
      </c>
    </row>
    <row r="11" spans="1:8" s="131" customFormat="1" ht="12.75">
      <c r="A11" s="3" t="s">
        <v>33</v>
      </c>
      <c r="B11" s="128">
        <f>B132</f>
        <v>1</v>
      </c>
      <c r="C11" s="129">
        <f>C132</f>
        <v>2</v>
      </c>
      <c r="D11" s="129">
        <f>D132</f>
        <v>9</v>
      </c>
      <c r="E11" s="130">
        <f>E132</f>
        <v>12</v>
      </c>
      <c r="F11" s="158">
        <f t="shared" si="0"/>
        <v>14.117647058823529</v>
      </c>
      <c r="G11" s="129">
        <f>F132</f>
        <v>229</v>
      </c>
      <c r="H11" s="158">
        <f t="shared" si="1"/>
        <v>14.774193548387096</v>
      </c>
    </row>
    <row r="12" spans="1:8" s="131" customFormat="1" ht="12.75">
      <c r="A12" s="3" t="s">
        <v>34</v>
      </c>
      <c r="B12" s="128">
        <f>B143</f>
        <v>3</v>
      </c>
      <c r="C12" s="129">
        <f>C143</f>
        <v>0</v>
      </c>
      <c r="D12" s="129">
        <f>D143</f>
        <v>2</v>
      </c>
      <c r="E12" s="130">
        <f>E143</f>
        <v>5</v>
      </c>
      <c r="F12" s="158">
        <f t="shared" si="0"/>
        <v>5.88235294117647</v>
      </c>
      <c r="G12" s="129">
        <f>F143</f>
        <v>81</v>
      </c>
      <c r="H12" s="158">
        <f t="shared" si="1"/>
        <v>5.225806451612904</v>
      </c>
    </row>
    <row r="13" spans="1:8" s="131" customFormat="1" ht="12.75">
      <c r="A13" s="3" t="s">
        <v>35</v>
      </c>
      <c r="B13" s="128">
        <f>B150</f>
        <v>3</v>
      </c>
      <c r="C13" s="129">
        <f>C150</f>
        <v>0</v>
      </c>
      <c r="D13" s="129">
        <f>D150</f>
        <v>0</v>
      </c>
      <c r="E13" s="130">
        <f>E150</f>
        <v>3</v>
      </c>
      <c r="F13" s="158">
        <f t="shared" si="0"/>
        <v>3.5294117647058822</v>
      </c>
      <c r="G13" s="129">
        <f>F150</f>
        <v>63</v>
      </c>
      <c r="H13" s="158">
        <f t="shared" si="1"/>
        <v>4.064516129032258</v>
      </c>
    </row>
    <row r="14" spans="1:8" s="94" customFormat="1" ht="19.5" customHeight="1">
      <c r="A14" s="4" t="s">
        <v>36</v>
      </c>
      <c r="B14" s="95">
        <f>SUM(B5:B13)</f>
        <v>19</v>
      </c>
      <c r="C14" s="95">
        <f>SUM(C5:C13)</f>
        <v>6</v>
      </c>
      <c r="D14" s="95">
        <f>SUM(D5:D13)</f>
        <v>60</v>
      </c>
      <c r="E14" s="95">
        <f>SUM(E5:E13)</f>
        <v>85</v>
      </c>
      <c r="F14" s="92">
        <f t="shared" si="0"/>
        <v>100</v>
      </c>
      <c r="G14" s="95">
        <f>SUM(G5:G13)</f>
        <v>1550</v>
      </c>
      <c r="H14" s="92">
        <f t="shared" si="1"/>
        <v>100</v>
      </c>
    </row>
    <row r="16" spans="1:5" s="2" customFormat="1" ht="11.25">
      <c r="A16" s="108" t="s">
        <v>48</v>
      </c>
      <c r="D16" s="8"/>
      <c r="E16" s="9"/>
    </row>
    <row r="17" spans="1:5" s="2" customFormat="1" ht="11.25">
      <c r="A17" s="108"/>
      <c r="D17" s="8"/>
      <c r="E17" s="9"/>
    </row>
    <row r="18" spans="1:5" s="2" customFormat="1" ht="11.25">
      <c r="A18" s="108"/>
      <c r="D18" s="8"/>
      <c r="E18" s="9"/>
    </row>
    <row r="19" spans="1:5" s="2" customFormat="1" ht="11.25">
      <c r="A19" s="108"/>
      <c r="D19" s="8"/>
      <c r="E19" s="9"/>
    </row>
    <row r="20" spans="1:5" s="2" customFormat="1" ht="11.25">
      <c r="A20" s="108"/>
      <c r="D20" s="8"/>
      <c r="E20" s="9"/>
    </row>
    <row r="21" s="2" customFormat="1" ht="11.25">
      <c r="A21" s="7"/>
    </row>
    <row r="22" s="2" customFormat="1" ht="11.25">
      <c r="A22" s="7"/>
    </row>
    <row r="23" s="2" customFormat="1" ht="11.25">
      <c r="A23" s="7"/>
    </row>
    <row r="24" s="2" customFormat="1" ht="11.25">
      <c r="A24" s="7"/>
    </row>
    <row r="25" s="2" customFormat="1" ht="11.25">
      <c r="A25" s="7"/>
    </row>
    <row r="26" s="2" customFormat="1" ht="11.25">
      <c r="A26" s="7"/>
    </row>
    <row r="27" spans="1:3" s="2" customFormat="1" ht="11.25">
      <c r="A27" s="7"/>
      <c r="B27" s="3" t="s">
        <v>27</v>
      </c>
      <c r="C27" s="2">
        <v>3</v>
      </c>
    </row>
    <row r="28" spans="1:3" s="2" customFormat="1" ht="11.25">
      <c r="A28" s="7"/>
      <c r="B28" s="3" t="s">
        <v>28</v>
      </c>
      <c r="C28" s="2">
        <v>3</v>
      </c>
    </row>
    <row r="29" spans="1:3" s="2" customFormat="1" ht="11.25">
      <c r="A29" s="7"/>
      <c r="B29" s="3" t="s">
        <v>29</v>
      </c>
      <c r="C29" s="2">
        <v>11</v>
      </c>
    </row>
    <row r="30" spans="1:3" s="2" customFormat="1" ht="11.25">
      <c r="A30" s="7"/>
      <c r="B30" s="3" t="s">
        <v>30</v>
      </c>
      <c r="C30" s="2">
        <v>13</v>
      </c>
    </row>
    <row r="31" spans="1:3" s="2" customFormat="1" ht="11.25">
      <c r="A31" s="7"/>
      <c r="B31" s="3" t="s">
        <v>31</v>
      </c>
      <c r="C31" s="2">
        <v>14</v>
      </c>
    </row>
    <row r="32" spans="1:3" s="2" customFormat="1" ht="11.25">
      <c r="A32" s="7"/>
      <c r="B32" s="3" t="s">
        <v>32</v>
      </c>
      <c r="C32" s="2">
        <v>21</v>
      </c>
    </row>
    <row r="33" spans="1:3" s="2" customFormat="1" ht="11.25">
      <c r="A33" s="7"/>
      <c r="B33" s="3" t="s">
        <v>33</v>
      </c>
      <c r="C33" s="2">
        <v>12</v>
      </c>
    </row>
    <row r="34" spans="1:3" s="2" customFormat="1" ht="11.25">
      <c r="A34" s="7"/>
      <c r="B34" s="3" t="s">
        <v>34</v>
      </c>
      <c r="C34" s="2">
        <v>5</v>
      </c>
    </row>
    <row r="35" spans="1:3" s="2" customFormat="1" ht="11.25">
      <c r="A35" s="7"/>
      <c r="B35" s="3" t="s">
        <v>35</v>
      </c>
      <c r="C35" s="2">
        <v>3</v>
      </c>
    </row>
    <row r="36" s="2" customFormat="1" ht="11.25">
      <c r="A36" s="7"/>
    </row>
    <row r="37" s="2" customFormat="1" ht="11.25">
      <c r="A37" s="7"/>
    </row>
    <row r="38" s="2" customFormat="1" ht="11.25">
      <c r="A38" s="7"/>
    </row>
    <row r="39" s="2" customFormat="1" ht="11.25">
      <c r="A39" s="7"/>
    </row>
    <row r="40" s="2" customFormat="1" ht="11.25">
      <c r="A40" s="7"/>
    </row>
    <row r="41" s="2" customFormat="1" ht="11.25">
      <c r="A41" s="7"/>
    </row>
    <row r="42" s="2" customFormat="1" ht="11.25">
      <c r="A42" s="7"/>
    </row>
    <row r="43" s="2" customFormat="1" ht="11.25">
      <c r="A43" s="7"/>
    </row>
    <row r="44" s="2" customFormat="1" ht="11.25">
      <c r="A44" s="7"/>
    </row>
    <row r="45" s="2" customFormat="1" ht="11.25">
      <c r="A45" s="7"/>
    </row>
    <row r="46" s="2" customFormat="1" ht="11.25">
      <c r="A46" s="7"/>
    </row>
    <row r="47" s="2" customFormat="1" ht="11.25">
      <c r="A47" s="7"/>
    </row>
    <row r="48" spans="1:8" s="2" customFormat="1" ht="33.75" customHeight="1">
      <c r="A48" s="440" t="s">
        <v>84</v>
      </c>
      <c r="B48" s="440"/>
      <c r="C48" s="440"/>
      <c r="D48" s="440"/>
      <c r="E48" s="440"/>
      <c r="F48" s="440"/>
      <c r="G48" s="440"/>
      <c r="H48" s="440"/>
    </row>
    <row r="49" s="2" customFormat="1" ht="11.25">
      <c r="A49" s="7"/>
    </row>
    <row r="50" spans="1:10" s="21" customFormat="1" ht="60.75" customHeight="1">
      <c r="A50" s="107" t="s">
        <v>538</v>
      </c>
      <c r="B50" s="424" t="s">
        <v>581</v>
      </c>
      <c r="C50" s="425"/>
      <c r="D50" s="425"/>
      <c r="E50" s="425"/>
      <c r="F50" s="426"/>
      <c r="G50" s="133"/>
      <c r="H50" s="133"/>
      <c r="I50" s="133"/>
      <c r="J50" s="108"/>
    </row>
    <row r="51" spans="1:6" s="21" customFormat="1" ht="24" customHeight="1">
      <c r="A51" s="455" t="s">
        <v>49</v>
      </c>
      <c r="B51" s="456" t="s">
        <v>37</v>
      </c>
      <c r="C51" s="456"/>
      <c r="D51" s="456"/>
      <c r="E51" s="460" t="s">
        <v>38</v>
      </c>
      <c r="F51" s="443" t="s">
        <v>40</v>
      </c>
    </row>
    <row r="52" spans="1:6" s="21" customFormat="1" ht="31.5">
      <c r="A52" s="455"/>
      <c r="B52" s="96" t="s">
        <v>45</v>
      </c>
      <c r="C52" s="96" t="s">
        <v>47</v>
      </c>
      <c r="D52" s="96" t="s">
        <v>46</v>
      </c>
      <c r="E52" s="461"/>
      <c r="F52" s="443"/>
    </row>
    <row r="53" spans="1:6" ht="12.75">
      <c r="A53" s="148" t="s">
        <v>432</v>
      </c>
      <c r="B53" s="149">
        <v>0</v>
      </c>
      <c r="C53" s="149">
        <v>0</v>
      </c>
      <c r="D53" s="149">
        <v>1</v>
      </c>
      <c r="E53" s="159">
        <f>SUM(B53:D53)</f>
        <v>1</v>
      </c>
      <c r="F53" s="160">
        <v>19</v>
      </c>
    </row>
    <row r="54" spans="1:6" ht="12.75">
      <c r="A54" s="148" t="s">
        <v>27</v>
      </c>
      <c r="B54" s="149">
        <v>0</v>
      </c>
      <c r="C54" s="149">
        <v>0</v>
      </c>
      <c r="D54" s="149">
        <v>2</v>
      </c>
      <c r="E54" s="159">
        <f>SUM(B54:D54)</f>
        <v>2</v>
      </c>
      <c r="F54" s="160">
        <v>35</v>
      </c>
    </row>
    <row r="55" spans="1:7" s="104" customFormat="1" ht="17.25" customHeight="1">
      <c r="A55" s="102" t="s">
        <v>50</v>
      </c>
      <c r="B55" s="103">
        <f>SUM(B53:B54)</f>
        <v>0</v>
      </c>
      <c r="C55" s="103">
        <f>SUM(C53:C54)</f>
        <v>0</v>
      </c>
      <c r="D55" s="103">
        <f>SUM(D53:D54)</f>
        <v>3</v>
      </c>
      <c r="E55" s="115">
        <f>SUM(E53:E54)</f>
        <v>3</v>
      </c>
      <c r="F55" s="103">
        <f>SUM(F53:F54)</f>
        <v>54</v>
      </c>
      <c r="G55" s="21"/>
    </row>
    <row r="58" spans="1:10" s="21" customFormat="1" ht="60.75" customHeight="1">
      <c r="A58" s="107" t="s">
        <v>538</v>
      </c>
      <c r="B58" s="424" t="s">
        <v>300</v>
      </c>
      <c r="C58" s="425"/>
      <c r="D58" s="425"/>
      <c r="E58" s="425"/>
      <c r="F58" s="426"/>
      <c r="G58" s="133"/>
      <c r="H58" s="133"/>
      <c r="I58" s="133"/>
      <c r="J58" s="108"/>
    </row>
    <row r="59" spans="1:6" s="21" customFormat="1" ht="24" customHeight="1">
      <c r="A59" s="455" t="s">
        <v>49</v>
      </c>
      <c r="B59" s="456" t="s">
        <v>37</v>
      </c>
      <c r="C59" s="456"/>
      <c r="D59" s="456"/>
      <c r="E59" s="460" t="s">
        <v>38</v>
      </c>
      <c r="F59" s="443" t="s">
        <v>40</v>
      </c>
    </row>
    <row r="60" spans="1:6" s="21" customFormat="1" ht="31.5">
      <c r="A60" s="455"/>
      <c r="B60" s="96" t="s">
        <v>45</v>
      </c>
      <c r="C60" s="96" t="s">
        <v>47</v>
      </c>
      <c r="D60" s="96" t="s">
        <v>46</v>
      </c>
      <c r="E60" s="461"/>
      <c r="F60" s="443"/>
    </row>
    <row r="61" spans="1:6" ht="13.5" customHeight="1">
      <c r="A61" s="148" t="s">
        <v>446</v>
      </c>
      <c r="B61" s="149">
        <v>0</v>
      </c>
      <c r="C61" s="149">
        <v>1</v>
      </c>
      <c r="D61" s="149">
        <v>0</v>
      </c>
      <c r="E61" s="159">
        <f>SUM(B61:D61)</f>
        <v>1</v>
      </c>
      <c r="F61" s="160">
        <v>16</v>
      </c>
    </row>
    <row r="62" spans="1:6" ht="12.75">
      <c r="A62" s="148" t="s">
        <v>28</v>
      </c>
      <c r="B62" s="149">
        <v>1</v>
      </c>
      <c r="C62" s="149">
        <v>1</v>
      </c>
      <c r="D62" s="149">
        <v>0</v>
      </c>
      <c r="E62" s="159">
        <v>2</v>
      </c>
      <c r="F62" s="160">
        <v>29</v>
      </c>
    </row>
    <row r="63" spans="1:7" s="104" customFormat="1" ht="17.25" customHeight="1">
      <c r="A63" s="102" t="s">
        <v>51</v>
      </c>
      <c r="B63" s="103">
        <f>SUM(B61:B62)</f>
        <v>1</v>
      </c>
      <c r="C63" s="103">
        <f>SUM(C61:C62)</f>
        <v>2</v>
      </c>
      <c r="D63" s="103">
        <f>SUM(D61:D62)</f>
        <v>0</v>
      </c>
      <c r="E63" s="115">
        <f>SUM(E61:E62)</f>
        <v>3</v>
      </c>
      <c r="F63" s="103">
        <f>SUM(F61:F62)</f>
        <v>45</v>
      </c>
      <c r="G63" s="21"/>
    </row>
    <row r="66" spans="1:7" s="21" customFormat="1" ht="60.75" customHeight="1">
      <c r="A66" s="107" t="s">
        <v>538</v>
      </c>
      <c r="B66" s="424" t="s">
        <v>22</v>
      </c>
      <c r="C66" s="425"/>
      <c r="D66" s="425"/>
      <c r="E66" s="425"/>
      <c r="F66" s="426"/>
      <c r="G66" s="108"/>
    </row>
    <row r="67" spans="1:6" s="21" customFormat="1" ht="24" customHeight="1">
      <c r="A67" s="455" t="s">
        <v>49</v>
      </c>
      <c r="B67" s="456" t="s">
        <v>37</v>
      </c>
      <c r="C67" s="456"/>
      <c r="D67" s="456"/>
      <c r="E67" s="460" t="s">
        <v>38</v>
      </c>
      <c r="F67" s="443" t="s">
        <v>40</v>
      </c>
    </row>
    <row r="68" spans="1:6" s="21" customFormat="1" ht="31.5">
      <c r="A68" s="455"/>
      <c r="B68" s="96" t="s">
        <v>45</v>
      </c>
      <c r="C68" s="96" t="s">
        <v>47</v>
      </c>
      <c r="D68" s="96" t="s">
        <v>46</v>
      </c>
      <c r="E68" s="461"/>
      <c r="F68" s="443"/>
    </row>
    <row r="69" spans="1:6" ht="12.75">
      <c r="A69" s="148" t="s">
        <v>461</v>
      </c>
      <c r="B69" s="149">
        <v>0</v>
      </c>
      <c r="C69" s="149">
        <v>0</v>
      </c>
      <c r="D69" s="149">
        <v>2</v>
      </c>
      <c r="E69" s="159">
        <f aca="true" t="shared" si="2" ref="E69:E74">SUM(B69:D69)</f>
        <v>2</v>
      </c>
      <c r="F69" s="160">
        <v>38</v>
      </c>
    </row>
    <row r="70" spans="1:6" ht="12.75">
      <c r="A70" s="148" t="s">
        <v>123</v>
      </c>
      <c r="B70" s="149">
        <v>0</v>
      </c>
      <c r="C70" s="149">
        <v>0</v>
      </c>
      <c r="D70" s="149">
        <v>1</v>
      </c>
      <c r="E70" s="159">
        <f t="shared" si="2"/>
        <v>1</v>
      </c>
      <c r="F70" s="160">
        <v>0</v>
      </c>
    </row>
    <row r="71" spans="1:6" ht="12.75">
      <c r="A71" s="148" t="s">
        <v>13</v>
      </c>
      <c r="B71" s="149">
        <v>0</v>
      </c>
      <c r="C71" s="149">
        <v>0</v>
      </c>
      <c r="D71" s="149">
        <v>1</v>
      </c>
      <c r="E71" s="159">
        <f t="shared" si="2"/>
        <v>1</v>
      </c>
      <c r="F71" s="160">
        <v>24</v>
      </c>
    </row>
    <row r="72" spans="1:6" ht="12.75">
      <c r="A72" s="148" t="s">
        <v>133</v>
      </c>
      <c r="B72" s="149">
        <v>0</v>
      </c>
      <c r="C72" s="149">
        <v>0</v>
      </c>
      <c r="D72" s="149">
        <v>3</v>
      </c>
      <c r="E72" s="159">
        <f t="shared" si="2"/>
        <v>3</v>
      </c>
      <c r="F72" s="160">
        <v>40</v>
      </c>
    </row>
    <row r="73" spans="1:6" ht="12.75">
      <c r="A73" s="148" t="s">
        <v>139</v>
      </c>
      <c r="B73" s="149">
        <v>1</v>
      </c>
      <c r="C73" s="149">
        <v>0</v>
      </c>
      <c r="D73" s="149">
        <v>2</v>
      </c>
      <c r="E73" s="159">
        <f t="shared" si="2"/>
        <v>3</v>
      </c>
      <c r="F73" s="160">
        <v>80</v>
      </c>
    </row>
    <row r="74" spans="1:6" ht="12.75">
      <c r="A74" s="148" t="s">
        <v>12</v>
      </c>
      <c r="B74" s="149">
        <v>1</v>
      </c>
      <c r="C74" s="149">
        <v>0</v>
      </c>
      <c r="D74" s="149">
        <v>0</v>
      </c>
      <c r="E74" s="159">
        <f t="shared" si="2"/>
        <v>1</v>
      </c>
      <c r="F74" s="160">
        <v>56</v>
      </c>
    </row>
    <row r="75" spans="1:7" s="104" customFormat="1" ht="17.25" customHeight="1">
      <c r="A75" s="102" t="s">
        <v>467</v>
      </c>
      <c r="B75" s="103">
        <f>SUM(B69:B74)</f>
        <v>2</v>
      </c>
      <c r="C75" s="103">
        <f>SUM(C69:C74)</f>
        <v>0</v>
      </c>
      <c r="D75" s="103">
        <f>SUM(D69:D74)</f>
        <v>9</v>
      </c>
      <c r="E75" s="115">
        <f>SUM(E69:E74)</f>
        <v>11</v>
      </c>
      <c r="F75" s="103">
        <f>SUM(F69:F74)</f>
        <v>238</v>
      </c>
      <c r="G75" s="21"/>
    </row>
    <row r="78" spans="1:7" s="21" customFormat="1" ht="60.75" customHeight="1">
      <c r="A78" s="107" t="s">
        <v>538</v>
      </c>
      <c r="B78" s="424" t="s">
        <v>21</v>
      </c>
      <c r="C78" s="425"/>
      <c r="D78" s="425"/>
      <c r="E78" s="425"/>
      <c r="F78" s="426"/>
      <c r="G78" s="108"/>
    </row>
    <row r="79" spans="1:6" s="21" customFormat="1" ht="24" customHeight="1">
      <c r="A79" s="455" t="s">
        <v>49</v>
      </c>
      <c r="B79" s="456" t="s">
        <v>37</v>
      </c>
      <c r="C79" s="456"/>
      <c r="D79" s="456"/>
      <c r="E79" s="460" t="s">
        <v>38</v>
      </c>
      <c r="F79" s="443" t="s">
        <v>40</v>
      </c>
    </row>
    <row r="80" spans="1:6" s="21" customFormat="1" ht="31.5">
      <c r="A80" s="455"/>
      <c r="B80" s="96" t="s">
        <v>45</v>
      </c>
      <c r="C80" s="96" t="s">
        <v>47</v>
      </c>
      <c r="D80" s="96" t="s">
        <v>46</v>
      </c>
      <c r="E80" s="461"/>
      <c r="F80" s="443"/>
    </row>
    <row r="81" spans="1:6" ht="12.75">
      <c r="A81" s="148" t="s">
        <v>149</v>
      </c>
      <c r="B81" s="149">
        <v>0</v>
      </c>
      <c r="C81" s="149">
        <v>0</v>
      </c>
      <c r="D81" s="149">
        <v>1</v>
      </c>
      <c r="E81" s="159">
        <v>1</v>
      </c>
      <c r="F81" s="160">
        <v>20</v>
      </c>
    </row>
    <row r="82" spans="1:6" ht="12.75">
      <c r="A82" s="148" t="s">
        <v>152</v>
      </c>
      <c r="B82" s="149">
        <v>0</v>
      </c>
      <c r="C82" s="149">
        <v>0</v>
      </c>
      <c r="D82" s="149">
        <v>2</v>
      </c>
      <c r="E82" s="159">
        <v>2</v>
      </c>
      <c r="F82" s="160">
        <v>59</v>
      </c>
    </row>
    <row r="83" spans="1:6" ht="12.75">
      <c r="A83" s="148" t="s">
        <v>153</v>
      </c>
      <c r="B83" s="149">
        <v>0</v>
      </c>
      <c r="C83" s="149">
        <v>0</v>
      </c>
      <c r="D83" s="149">
        <v>2</v>
      </c>
      <c r="E83" s="159">
        <v>2</v>
      </c>
      <c r="F83" s="160">
        <v>40</v>
      </c>
    </row>
    <row r="84" spans="1:6" ht="12.75">
      <c r="A84" s="148" t="s">
        <v>156</v>
      </c>
      <c r="B84" s="149">
        <v>0</v>
      </c>
      <c r="C84" s="149">
        <v>0</v>
      </c>
      <c r="D84" s="149">
        <v>1</v>
      </c>
      <c r="E84" s="159">
        <v>1</v>
      </c>
      <c r="F84" s="160">
        <v>15</v>
      </c>
    </row>
    <row r="85" spans="1:6" ht="12.75">
      <c r="A85" s="148" t="s">
        <v>158</v>
      </c>
      <c r="B85" s="149">
        <v>0</v>
      </c>
      <c r="C85" s="149">
        <v>0</v>
      </c>
      <c r="D85" s="149">
        <v>1</v>
      </c>
      <c r="E85" s="159">
        <v>1</v>
      </c>
      <c r="F85" s="160">
        <v>30</v>
      </c>
    </row>
    <row r="86" spans="1:6" ht="12.75">
      <c r="A86" s="148" t="s">
        <v>30</v>
      </c>
      <c r="B86" s="149">
        <v>1</v>
      </c>
      <c r="C86" s="149">
        <v>0</v>
      </c>
      <c r="D86" s="149">
        <v>3</v>
      </c>
      <c r="E86" s="159">
        <v>4</v>
      </c>
      <c r="F86" s="160">
        <v>88</v>
      </c>
    </row>
    <row r="87" spans="1:6" ht="12.75">
      <c r="A87" s="148" t="s">
        <v>175</v>
      </c>
      <c r="B87" s="149">
        <v>1</v>
      </c>
      <c r="C87" s="149">
        <v>0</v>
      </c>
      <c r="D87" s="149">
        <v>0</v>
      </c>
      <c r="E87" s="159">
        <v>1</v>
      </c>
      <c r="F87" s="160">
        <v>19</v>
      </c>
    </row>
    <row r="88" spans="1:6" ht="12.75">
      <c r="A88" s="148" t="s">
        <v>178</v>
      </c>
      <c r="B88" s="149">
        <v>1</v>
      </c>
      <c r="C88" s="149">
        <v>0</v>
      </c>
      <c r="D88" s="149">
        <v>0</v>
      </c>
      <c r="E88" s="159">
        <v>1</v>
      </c>
      <c r="F88" s="160">
        <v>28</v>
      </c>
    </row>
    <row r="89" spans="1:7" s="104" customFormat="1" ht="17.25" customHeight="1">
      <c r="A89" s="102" t="s">
        <v>468</v>
      </c>
      <c r="B89" s="103">
        <f>SUM(B81:B88)</f>
        <v>3</v>
      </c>
      <c r="C89" s="103">
        <f>SUM(C81:C88)</f>
        <v>0</v>
      </c>
      <c r="D89" s="103">
        <f>SUM(D81:D88)</f>
        <v>10</v>
      </c>
      <c r="E89" s="115">
        <f>SUM(E81:E88)</f>
        <v>13</v>
      </c>
      <c r="F89" s="103">
        <f>SUM(F81:F88)</f>
        <v>299</v>
      </c>
      <c r="G89" s="21"/>
    </row>
    <row r="92" spans="1:7" s="21" customFormat="1" ht="60.75" customHeight="1">
      <c r="A92" s="107" t="s">
        <v>538</v>
      </c>
      <c r="B92" s="424" t="s">
        <v>220</v>
      </c>
      <c r="C92" s="425"/>
      <c r="D92" s="425"/>
      <c r="E92" s="425"/>
      <c r="F92" s="426"/>
      <c r="G92" s="108"/>
    </row>
    <row r="93" spans="1:6" s="21" customFormat="1" ht="24" customHeight="1">
      <c r="A93" s="455" t="s">
        <v>49</v>
      </c>
      <c r="B93" s="456" t="s">
        <v>37</v>
      </c>
      <c r="C93" s="456"/>
      <c r="D93" s="456"/>
      <c r="E93" s="460" t="s">
        <v>38</v>
      </c>
      <c r="F93" s="443" t="s">
        <v>40</v>
      </c>
    </row>
    <row r="94" spans="1:6" s="21" customFormat="1" ht="31.5">
      <c r="A94" s="455"/>
      <c r="B94" s="96" t="s">
        <v>45</v>
      </c>
      <c r="C94" s="96" t="s">
        <v>47</v>
      </c>
      <c r="D94" s="96" t="s">
        <v>46</v>
      </c>
      <c r="E94" s="461"/>
      <c r="F94" s="443"/>
    </row>
    <row r="95" spans="1:6" ht="12.75">
      <c r="A95" s="148" t="s">
        <v>287</v>
      </c>
      <c r="B95" s="149">
        <v>0</v>
      </c>
      <c r="C95" s="149">
        <v>0</v>
      </c>
      <c r="D95" s="149">
        <v>2</v>
      </c>
      <c r="E95" s="159">
        <f>SUM(B95:D95)</f>
        <v>2</v>
      </c>
      <c r="F95" s="160">
        <v>36</v>
      </c>
    </row>
    <row r="96" spans="1:6" ht="12.75">
      <c r="A96" s="148" t="s">
        <v>31</v>
      </c>
      <c r="B96" s="149">
        <v>2</v>
      </c>
      <c r="C96" s="149">
        <v>1</v>
      </c>
      <c r="D96" s="149">
        <v>1</v>
      </c>
      <c r="E96" s="159">
        <f aca="true" t="shared" si="3" ref="E96:E104">SUM(B96:D96)</f>
        <v>4</v>
      </c>
      <c r="F96" s="160">
        <v>90</v>
      </c>
    </row>
    <row r="97" spans="1:6" ht="12.75">
      <c r="A97" s="148" t="s">
        <v>281</v>
      </c>
      <c r="B97" s="149">
        <v>0</v>
      </c>
      <c r="C97" s="149">
        <v>0</v>
      </c>
      <c r="D97" s="149">
        <v>1</v>
      </c>
      <c r="E97" s="159">
        <f t="shared" si="3"/>
        <v>1</v>
      </c>
      <c r="F97" s="160">
        <v>18</v>
      </c>
    </row>
    <row r="98" spans="1:6" ht="12.75">
      <c r="A98" s="148" t="s">
        <v>279</v>
      </c>
      <c r="B98" s="149">
        <v>1</v>
      </c>
      <c r="C98" s="149">
        <v>0</v>
      </c>
      <c r="D98" s="149">
        <v>0</v>
      </c>
      <c r="E98" s="159">
        <f t="shared" si="3"/>
        <v>1</v>
      </c>
      <c r="F98" s="160">
        <v>20</v>
      </c>
    </row>
    <row r="99" spans="1:6" ht="12.75">
      <c r="A99" s="148" t="s">
        <v>180</v>
      </c>
      <c r="B99" s="149">
        <v>1</v>
      </c>
      <c r="C99" s="149">
        <v>0</v>
      </c>
      <c r="D99" s="149">
        <v>0</v>
      </c>
      <c r="E99" s="159">
        <f t="shared" si="3"/>
        <v>1</v>
      </c>
      <c r="F99" s="160">
        <v>17</v>
      </c>
    </row>
    <row r="100" spans="1:6" ht="12.75">
      <c r="A100" s="148" t="s">
        <v>181</v>
      </c>
      <c r="B100" s="149">
        <v>1</v>
      </c>
      <c r="C100" s="149">
        <v>0</v>
      </c>
      <c r="D100" s="149">
        <v>0</v>
      </c>
      <c r="E100" s="159">
        <f t="shared" si="3"/>
        <v>1</v>
      </c>
      <c r="F100" s="160">
        <v>19</v>
      </c>
    </row>
    <row r="101" spans="1:6" ht="12.75">
      <c r="A101" s="148" t="s">
        <v>269</v>
      </c>
      <c r="B101" s="149">
        <v>0</v>
      </c>
      <c r="C101" s="149">
        <v>0</v>
      </c>
      <c r="D101" s="149">
        <v>1</v>
      </c>
      <c r="E101" s="159">
        <f t="shared" si="3"/>
        <v>1</v>
      </c>
      <c r="F101" s="160">
        <v>25</v>
      </c>
    </row>
    <row r="102" spans="1:6" ht="12.75">
      <c r="A102" s="148" t="s">
        <v>258</v>
      </c>
      <c r="B102" s="149">
        <v>0</v>
      </c>
      <c r="C102" s="149">
        <v>0</v>
      </c>
      <c r="D102" s="149">
        <v>1</v>
      </c>
      <c r="E102" s="159">
        <f t="shared" si="3"/>
        <v>1</v>
      </c>
      <c r="F102" s="160">
        <v>20</v>
      </c>
    </row>
    <row r="103" spans="1:6" ht="12.75">
      <c r="A103" s="148" t="s">
        <v>257</v>
      </c>
      <c r="B103" s="149">
        <v>0</v>
      </c>
      <c r="C103" s="149">
        <v>0</v>
      </c>
      <c r="D103" s="149">
        <v>1</v>
      </c>
      <c r="E103" s="159">
        <f t="shared" si="3"/>
        <v>1</v>
      </c>
      <c r="F103" s="160">
        <v>12</v>
      </c>
    </row>
    <row r="104" spans="1:6" ht="12.75">
      <c r="A104" s="148" t="s">
        <v>554</v>
      </c>
      <c r="B104" s="149">
        <v>0</v>
      </c>
      <c r="C104" s="149">
        <v>0</v>
      </c>
      <c r="D104" s="149">
        <v>1</v>
      </c>
      <c r="E104" s="159">
        <f t="shared" si="3"/>
        <v>1</v>
      </c>
      <c r="F104" s="160">
        <v>20</v>
      </c>
    </row>
    <row r="105" spans="1:7" s="104" customFormat="1" ht="17.25" customHeight="1">
      <c r="A105" s="102" t="s">
        <v>469</v>
      </c>
      <c r="B105" s="103">
        <f>SUM(B95:B104)</f>
        <v>5</v>
      </c>
      <c r="C105" s="103">
        <f>SUM(C95:C104)</f>
        <v>1</v>
      </c>
      <c r="D105" s="103">
        <f>SUM(D95:D104)</f>
        <v>8</v>
      </c>
      <c r="E105" s="115">
        <f>SUM(E95:E104)</f>
        <v>14</v>
      </c>
      <c r="F105" s="103">
        <f>SUM(F95:F104)</f>
        <v>277</v>
      </c>
      <c r="G105" s="21"/>
    </row>
    <row r="108" spans="1:7" s="21" customFormat="1" ht="60.75" customHeight="1">
      <c r="A108" s="107" t="s">
        <v>538</v>
      </c>
      <c r="B108" s="424" t="s">
        <v>220</v>
      </c>
      <c r="C108" s="425"/>
      <c r="D108" s="425"/>
      <c r="E108" s="425"/>
      <c r="F108" s="426"/>
      <c r="G108" s="108"/>
    </row>
    <row r="109" spans="1:6" s="21" customFormat="1" ht="24" customHeight="1">
      <c r="A109" s="455" t="s">
        <v>49</v>
      </c>
      <c r="B109" s="456" t="s">
        <v>37</v>
      </c>
      <c r="C109" s="456"/>
      <c r="D109" s="456"/>
      <c r="E109" s="460" t="s">
        <v>38</v>
      </c>
      <c r="F109" s="443" t="s">
        <v>40</v>
      </c>
    </row>
    <row r="110" spans="1:6" s="21" customFormat="1" ht="31.5">
      <c r="A110" s="455"/>
      <c r="B110" s="96" t="s">
        <v>45</v>
      </c>
      <c r="C110" s="96" t="s">
        <v>47</v>
      </c>
      <c r="D110" s="96" t="s">
        <v>46</v>
      </c>
      <c r="E110" s="461"/>
      <c r="F110" s="443"/>
    </row>
    <row r="111" spans="1:6" ht="12.75">
      <c r="A111" s="148" t="s">
        <v>343</v>
      </c>
      <c r="B111" s="149">
        <v>0</v>
      </c>
      <c r="C111" s="149">
        <v>0</v>
      </c>
      <c r="D111" s="149">
        <v>3</v>
      </c>
      <c r="E111" s="159">
        <v>3</v>
      </c>
      <c r="F111" s="160">
        <v>33</v>
      </c>
    </row>
    <row r="112" spans="1:6" ht="12.75">
      <c r="A112" s="148" t="s">
        <v>344</v>
      </c>
      <c r="B112" s="149">
        <v>0</v>
      </c>
      <c r="C112" s="149">
        <v>0</v>
      </c>
      <c r="D112" s="149">
        <v>2</v>
      </c>
      <c r="E112" s="159">
        <v>2</v>
      </c>
      <c r="F112" s="160">
        <v>22</v>
      </c>
    </row>
    <row r="113" spans="1:6" ht="12.75">
      <c r="A113" s="148" t="s">
        <v>346</v>
      </c>
      <c r="B113" s="149">
        <v>0</v>
      </c>
      <c r="C113" s="149">
        <v>0</v>
      </c>
      <c r="D113" s="149">
        <v>3</v>
      </c>
      <c r="E113" s="159">
        <v>3</v>
      </c>
      <c r="F113" s="160">
        <v>38</v>
      </c>
    </row>
    <row r="114" spans="1:6" ht="12.75">
      <c r="A114" s="148" t="s">
        <v>32</v>
      </c>
      <c r="B114" s="149">
        <v>1</v>
      </c>
      <c r="C114" s="149">
        <v>1</v>
      </c>
      <c r="D114" s="149">
        <v>9</v>
      </c>
      <c r="E114" s="159">
        <v>11</v>
      </c>
      <c r="F114" s="160">
        <v>151</v>
      </c>
    </row>
    <row r="115" spans="1:6" ht="12.75">
      <c r="A115" s="148" t="s">
        <v>349</v>
      </c>
      <c r="B115" s="149">
        <v>0</v>
      </c>
      <c r="C115" s="149">
        <v>0</v>
      </c>
      <c r="D115" s="149">
        <v>1</v>
      </c>
      <c r="E115" s="159">
        <v>1</v>
      </c>
      <c r="F115" s="160">
        <v>10</v>
      </c>
    </row>
    <row r="116" spans="1:6" ht="12.75">
      <c r="A116" s="148" t="s">
        <v>335</v>
      </c>
      <c r="B116" s="149">
        <v>0</v>
      </c>
      <c r="C116" s="149">
        <v>0</v>
      </c>
      <c r="D116" s="149">
        <v>1</v>
      </c>
      <c r="E116" s="159">
        <v>1</v>
      </c>
      <c r="F116" s="160">
        <v>10</v>
      </c>
    </row>
    <row r="117" spans="1:7" s="104" customFormat="1" ht="17.25" customHeight="1">
      <c r="A117" s="102" t="s">
        <v>470</v>
      </c>
      <c r="B117" s="103">
        <f>SUM(B111:B116)</f>
        <v>1</v>
      </c>
      <c r="C117" s="103">
        <f>SUM(C111:C116)</f>
        <v>1</v>
      </c>
      <c r="D117" s="103">
        <f>SUM(D111:D116)</f>
        <v>19</v>
      </c>
      <c r="E117" s="115">
        <f>SUM(E111:E116)</f>
        <v>21</v>
      </c>
      <c r="F117" s="103">
        <f>SUM(F111:F116)</f>
        <v>264</v>
      </c>
      <c r="G117" s="21"/>
    </row>
    <row r="119" s="54" customFormat="1" ht="12.75">
      <c r="A119" s="123" t="s">
        <v>508</v>
      </c>
    </row>
    <row r="122" spans="1:7" s="21" customFormat="1" ht="60.75" customHeight="1">
      <c r="A122" s="107" t="s">
        <v>538</v>
      </c>
      <c r="B122" s="424" t="s">
        <v>315</v>
      </c>
      <c r="C122" s="425"/>
      <c r="D122" s="425"/>
      <c r="E122" s="425"/>
      <c r="F122" s="426"/>
      <c r="G122" s="108"/>
    </row>
    <row r="123" spans="1:6" s="21" customFormat="1" ht="24" customHeight="1">
      <c r="A123" s="455" t="s">
        <v>49</v>
      </c>
      <c r="B123" s="456" t="s">
        <v>37</v>
      </c>
      <c r="C123" s="456"/>
      <c r="D123" s="456"/>
      <c r="E123" s="460" t="s">
        <v>38</v>
      </c>
      <c r="F123" s="443" t="s">
        <v>40</v>
      </c>
    </row>
    <row r="124" spans="1:6" s="21" customFormat="1" ht="31.5">
      <c r="A124" s="455"/>
      <c r="B124" s="96" t="s">
        <v>45</v>
      </c>
      <c r="C124" s="96" t="s">
        <v>47</v>
      </c>
      <c r="D124" s="96" t="s">
        <v>46</v>
      </c>
      <c r="E124" s="461"/>
      <c r="F124" s="443"/>
    </row>
    <row r="125" spans="1:6" ht="12.75">
      <c r="A125" s="148" t="s">
        <v>182</v>
      </c>
      <c r="B125" s="149">
        <v>0</v>
      </c>
      <c r="C125" s="149">
        <v>0</v>
      </c>
      <c r="D125" s="149">
        <v>1</v>
      </c>
      <c r="E125" s="159">
        <f aca="true" t="shared" si="4" ref="E125:E131">SUM(B125:D125)</f>
        <v>1</v>
      </c>
      <c r="F125" s="160">
        <v>22</v>
      </c>
    </row>
    <row r="126" spans="1:6" ht="12.75">
      <c r="A126" s="148" t="s">
        <v>183</v>
      </c>
      <c r="B126" s="149">
        <v>0</v>
      </c>
      <c r="C126" s="149">
        <v>0</v>
      </c>
      <c r="D126" s="149">
        <v>1</v>
      </c>
      <c r="E126" s="159">
        <f t="shared" si="4"/>
        <v>1</v>
      </c>
      <c r="F126" s="160">
        <v>10</v>
      </c>
    </row>
    <row r="127" spans="1:6" ht="12.75">
      <c r="A127" s="148" t="s">
        <v>184</v>
      </c>
      <c r="B127" s="149">
        <v>0</v>
      </c>
      <c r="C127" s="149">
        <v>0</v>
      </c>
      <c r="D127" s="149">
        <v>1</v>
      </c>
      <c r="E127" s="159">
        <f t="shared" si="4"/>
        <v>1</v>
      </c>
      <c r="F127" s="160">
        <v>35</v>
      </c>
    </row>
    <row r="128" spans="1:6" ht="12.75">
      <c r="A128" s="148" t="s">
        <v>516</v>
      </c>
      <c r="B128" s="149">
        <v>0</v>
      </c>
      <c r="C128" s="149">
        <v>0</v>
      </c>
      <c r="D128" s="149">
        <v>4</v>
      </c>
      <c r="E128" s="159">
        <f t="shared" si="4"/>
        <v>4</v>
      </c>
      <c r="F128" s="160">
        <v>97</v>
      </c>
    </row>
    <row r="129" spans="1:6" ht="12.75">
      <c r="A129" s="148" t="s">
        <v>515</v>
      </c>
      <c r="B129" s="149">
        <v>0</v>
      </c>
      <c r="C129" s="149">
        <v>0</v>
      </c>
      <c r="D129" s="149">
        <v>1</v>
      </c>
      <c r="E129" s="159">
        <f t="shared" si="4"/>
        <v>1</v>
      </c>
      <c r="F129" s="160">
        <v>10</v>
      </c>
    </row>
    <row r="130" spans="1:6" ht="11.25" customHeight="1">
      <c r="A130" s="148" t="s">
        <v>33</v>
      </c>
      <c r="B130" s="149">
        <v>1</v>
      </c>
      <c r="C130" s="149">
        <v>2</v>
      </c>
      <c r="D130" s="149">
        <v>0</v>
      </c>
      <c r="E130" s="159">
        <f t="shared" si="4"/>
        <v>3</v>
      </c>
      <c r="F130" s="160">
        <v>45</v>
      </c>
    </row>
    <row r="131" spans="1:6" ht="12.75">
      <c r="A131" s="148" t="s">
        <v>185</v>
      </c>
      <c r="B131" s="149">
        <v>0</v>
      </c>
      <c r="C131" s="149">
        <v>0</v>
      </c>
      <c r="D131" s="149">
        <v>1</v>
      </c>
      <c r="E131" s="159">
        <f t="shared" si="4"/>
        <v>1</v>
      </c>
      <c r="F131" s="160">
        <v>10</v>
      </c>
    </row>
    <row r="132" spans="1:7" s="104" customFormat="1" ht="17.25" customHeight="1">
      <c r="A132" s="102" t="s">
        <v>402</v>
      </c>
      <c r="B132" s="103">
        <f>SUM(B125:B131)</f>
        <v>1</v>
      </c>
      <c r="C132" s="103">
        <f>SUM(C125:C131)</f>
        <v>2</v>
      </c>
      <c r="D132" s="103">
        <f>SUM(D125:D131)</f>
        <v>9</v>
      </c>
      <c r="E132" s="115">
        <f>SUM(E125:E131)</f>
        <v>12</v>
      </c>
      <c r="F132" s="103">
        <f>SUM(F125:F131)</f>
        <v>229</v>
      </c>
      <c r="G132" s="21"/>
    </row>
    <row r="133" spans="7:9" ht="12.75">
      <c r="G133" s="21"/>
      <c r="H133" s="21"/>
      <c r="I133" s="21"/>
    </row>
    <row r="135" spans="1:7" s="21" customFormat="1" ht="60.75" customHeight="1">
      <c r="A135" s="107" t="s">
        <v>538</v>
      </c>
      <c r="B135" s="424" t="s">
        <v>377</v>
      </c>
      <c r="C135" s="425"/>
      <c r="D135" s="425"/>
      <c r="E135" s="425"/>
      <c r="F135" s="426"/>
      <c r="G135" s="108"/>
    </row>
    <row r="136" spans="1:6" s="21" customFormat="1" ht="24" customHeight="1">
      <c r="A136" s="455" t="s">
        <v>49</v>
      </c>
      <c r="B136" s="456" t="s">
        <v>37</v>
      </c>
      <c r="C136" s="456"/>
      <c r="D136" s="456"/>
      <c r="E136" s="460" t="s">
        <v>38</v>
      </c>
      <c r="F136" s="443" t="s">
        <v>40</v>
      </c>
    </row>
    <row r="137" spans="1:6" s="21" customFormat="1" ht="31.5">
      <c r="A137" s="455"/>
      <c r="B137" s="96" t="s">
        <v>45</v>
      </c>
      <c r="C137" s="96" t="s">
        <v>47</v>
      </c>
      <c r="D137" s="96" t="s">
        <v>46</v>
      </c>
      <c r="E137" s="461"/>
      <c r="F137" s="443"/>
    </row>
    <row r="138" spans="1:6" ht="12.75">
      <c r="A138" s="148" t="s">
        <v>186</v>
      </c>
      <c r="B138" s="149">
        <v>0</v>
      </c>
      <c r="C138" s="149">
        <v>0</v>
      </c>
      <c r="D138" s="149">
        <v>1</v>
      </c>
      <c r="E138" s="159">
        <f>SUM(B138:D138)</f>
        <v>1</v>
      </c>
      <c r="F138" s="160">
        <v>21</v>
      </c>
    </row>
    <row r="139" spans="1:6" ht="11.25" customHeight="1">
      <c r="A139" s="148" t="s">
        <v>326</v>
      </c>
      <c r="B139" s="149">
        <v>1</v>
      </c>
      <c r="C139" s="149">
        <v>0</v>
      </c>
      <c r="D139" s="149">
        <v>0</v>
      </c>
      <c r="E139" s="159">
        <f>SUM(B139:D139)</f>
        <v>1</v>
      </c>
      <c r="F139" s="160">
        <v>21</v>
      </c>
    </row>
    <row r="140" spans="1:6" ht="12.75">
      <c r="A140" s="148" t="s">
        <v>324</v>
      </c>
      <c r="B140" s="149">
        <v>1</v>
      </c>
      <c r="C140" s="149">
        <v>0</v>
      </c>
      <c r="D140" s="149">
        <v>0</v>
      </c>
      <c r="E140" s="159">
        <f>SUM(B140:D140)</f>
        <v>1</v>
      </c>
      <c r="F140" s="160">
        <v>14</v>
      </c>
    </row>
    <row r="141" spans="1:6" ht="11.25" customHeight="1">
      <c r="A141" s="148" t="s">
        <v>379</v>
      </c>
      <c r="B141" s="149">
        <v>0</v>
      </c>
      <c r="C141" s="149">
        <v>0</v>
      </c>
      <c r="D141" s="149">
        <v>1</v>
      </c>
      <c r="E141" s="159">
        <f>SUM(B141:D141)</f>
        <v>1</v>
      </c>
      <c r="F141" s="160">
        <v>11</v>
      </c>
    </row>
    <row r="142" spans="1:6" ht="11.25" customHeight="1">
      <c r="A142" s="148" t="s">
        <v>378</v>
      </c>
      <c r="B142" s="149">
        <v>1</v>
      </c>
      <c r="C142" s="149">
        <v>0</v>
      </c>
      <c r="D142" s="149">
        <v>0</v>
      </c>
      <c r="E142" s="159">
        <f>SUM(B142:D142)</f>
        <v>1</v>
      </c>
      <c r="F142" s="160">
        <v>14</v>
      </c>
    </row>
    <row r="143" spans="1:7" s="104" customFormat="1" ht="30" customHeight="1">
      <c r="A143" s="102" t="s">
        <v>403</v>
      </c>
      <c r="B143" s="103">
        <f>SUM(B138:B142)</f>
        <v>3</v>
      </c>
      <c r="C143" s="103">
        <f>SUM(C138:C142)</f>
        <v>0</v>
      </c>
      <c r="D143" s="103">
        <f>SUM(D138:D142)</f>
        <v>2</v>
      </c>
      <c r="E143" s="103">
        <f>SUM(E138:E142)</f>
        <v>5</v>
      </c>
      <c r="F143" s="103">
        <f>SUM(F138:F142)</f>
        <v>81</v>
      </c>
      <c r="G143" s="21"/>
    </row>
    <row r="144" spans="7:9" ht="12.75">
      <c r="G144" s="21"/>
      <c r="H144" s="21"/>
      <c r="I144" s="21"/>
    </row>
    <row r="146" spans="1:7" s="21" customFormat="1" ht="60.75" customHeight="1">
      <c r="A146" s="107" t="s">
        <v>538</v>
      </c>
      <c r="B146" s="424" t="s">
        <v>217</v>
      </c>
      <c r="C146" s="425"/>
      <c r="D146" s="425"/>
      <c r="E146" s="425"/>
      <c r="F146" s="426"/>
      <c r="G146" s="108"/>
    </row>
    <row r="147" spans="1:6" s="21" customFormat="1" ht="24" customHeight="1">
      <c r="A147" s="455" t="s">
        <v>49</v>
      </c>
      <c r="B147" s="456" t="s">
        <v>37</v>
      </c>
      <c r="C147" s="456"/>
      <c r="D147" s="456"/>
      <c r="E147" s="460" t="s">
        <v>38</v>
      </c>
      <c r="F147" s="443" t="s">
        <v>40</v>
      </c>
    </row>
    <row r="148" spans="1:6" s="21" customFormat="1" ht="31.5">
      <c r="A148" s="455"/>
      <c r="B148" s="96" t="s">
        <v>45</v>
      </c>
      <c r="C148" s="96" t="s">
        <v>47</v>
      </c>
      <c r="D148" s="96" t="s">
        <v>46</v>
      </c>
      <c r="E148" s="461"/>
      <c r="F148" s="443"/>
    </row>
    <row r="149" spans="1:6" ht="11.25" customHeight="1">
      <c r="A149" s="148" t="s">
        <v>35</v>
      </c>
      <c r="B149" s="149">
        <v>3</v>
      </c>
      <c r="C149" s="149">
        <v>0</v>
      </c>
      <c r="D149" s="149">
        <v>0</v>
      </c>
      <c r="E149" s="159">
        <v>3</v>
      </c>
      <c r="F149" s="160">
        <v>63</v>
      </c>
    </row>
    <row r="150" spans="1:7" s="104" customFormat="1" ht="17.25" customHeight="1">
      <c r="A150" s="102" t="s">
        <v>404</v>
      </c>
      <c r="B150" s="103">
        <f>SUM(B149)</f>
        <v>3</v>
      </c>
      <c r="C150" s="103">
        <f>SUM(C149)</f>
        <v>0</v>
      </c>
      <c r="D150" s="103">
        <f>SUM(D149)</f>
        <v>0</v>
      </c>
      <c r="E150" s="115">
        <f>SUM(E149)</f>
        <v>3</v>
      </c>
      <c r="F150" s="103">
        <f>SUM(F149)</f>
        <v>63</v>
      </c>
      <c r="G150" s="21"/>
    </row>
    <row r="151" spans="7:9" ht="12.75">
      <c r="G151" s="21"/>
      <c r="H151" s="21"/>
      <c r="I151" s="21"/>
    </row>
    <row r="152" ht="12.75">
      <c r="A152" s="157" t="s">
        <v>405</v>
      </c>
    </row>
  </sheetData>
  <mergeCells count="53">
    <mergeCell ref="A147:A148"/>
    <mergeCell ref="B147:D147"/>
    <mergeCell ref="F147:F148"/>
    <mergeCell ref="B146:F146"/>
    <mergeCell ref="E147:E148"/>
    <mergeCell ref="A136:A137"/>
    <mergeCell ref="B136:D136"/>
    <mergeCell ref="F136:F137"/>
    <mergeCell ref="B135:F135"/>
    <mergeCell ref="E136:E137"/>
    <mergeCell ref="A123:A124"/>
    <mergeCell ref="B123:D123"/>
    <mergeCell ref="F123:F124"/>
    <mergeCell ref="B122:F122"/>
    <mergeCell ref="E123:E124"/>
    <mergeCell ref="B108:F108"/>
    <mergeCell ref="A109:A110"/>
    <mergeCell ref="B109:D109"/>
    <mergeCell ref="F109:F110"/>
    <mergeCell ref="E109:E110"/>
    <mergeCell ref="E93:E94"/>
    <mergeCell ref="A93:A94"/>
    <mergeCell ref="B93:D93"/>
    <mergeCell ref="F93:F94"/>
    <mergeCell ref="A79:A80"/>
    <mergeCell ref="B79:D79"/>
    <mergeCell ref="F79:F80"/>
    <mergeCell ref="B92:F92"/>
    <mergeCell ref="A67:A68"/>
    <mergeCell ref="B67:D67"/>
    <mergeCell ref="F67:F68"/>
    <mergeCell ref="B66:F66"/>
    <mergeCell ref="E67:E68"/>
    <mergeCell ref="B59:D59"/>
    <mergeCell ref="F59:F60"/>
    <mergeCell ref="B58:F58"/>
    <mergeCell ref="E59:E60"/>
    <mergeCell ref="G3:G4"/>
    <mergeCell ref="H3:H4"/>
    <mergeCell ref="B1:H1"/>
    <mergeCell ref="B50:F50"/>
    <mergeCell ref="B3:D3"/>
    <mergeCell ref="A48:H48"/>
    <mergeCell ref="B78:F78"/>
    <mergeCell ref="E79:E80"/>
    <mergeCell ref="A3:A4"/>
    <mergeCell ref="E3:E4"/>
    <mergeCell ref="F3:F4"/>
    <mergeCell ref="A51:A52"/>
    <mergeCell ref="B51:D51"/>
    <mergeCell ref="E51:E52"/>
    <mergeCell ref="F51:F52"/>
    <mergeCell ref="A59:A60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r:id="rId2"/>
  <headerFooter alignWithMargins="0">
    <oddFooter>&amp;C&amp;7&amp;P</oddFooter>
  </headerFooter>
  <rowBreaks count="3" manualBreakCount="3">
    <brk id="49" max="255" man="1"/>
    <brk id="77" max="255" man="1"/>
    <brk id="10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6"/>
  <sheetViews>
    <sheetView workbookViewId="0" topLeftCell="A1">
      <selection activeCell="A35" sqref="A1:G35"/>
    </sheetView>
  </sheetViews>
  <sheetFormatPr defaultColWidth="9.140625" defaultRowHeight="12.75"/>
  <cols>
    <col min="1" max="1" width="19.7109375" style="13" customWidth="1"/>
    <col min="2" max="6" width="9.140625" style="13" customWidth="1"/>
    <col min="7" max="7" width="12.7109375" style="13" customWidth="1"/>
    <col min="8" max="16384" width="9.140625" style="13" customWidth="1"/>
  </cols>
  <sheetData>
    <row r="1" spans="1:7" ht="51.75" customHeight="1">
      <c r="A1" s="1" t="s">
        <v>412</v>
      </c>
      <c r="B1" s="430" t="s">
        <v>5</v>
      </c>
      <c r="C1" s="450"/>
      <c r="D1" s="450"/>
      <c r="E1" s="450"/>
      <c r="F1" s="450"/>
      <c r="G1" s="451"/>
    </row>
    <row r="3" spans="1:7" ht="22.5" customHeight="1">
      <c r="A3" s="453" t="s">
        <v>410</v>
      </c>
      <c r="B3" s="432" t="s">
        <v>530</v>
      </c>
      <c r="C3" s="434"/>
      <c r="D3" s="463" t="s">
        <v>531</v>
      </c>
      <c r="E3" s="469"/>
      <c r="F3" s="427" t="s">
        <v>43</v>
      </c>
      <c r="G3" s="427" t="s">
        <v>6</v>
      </c>
    </row>
    <row r="4" spans="1:7" ht="23.25" customHeight="1">
      <c r="A4" s="454"/>
      <c r="B4" s="97" t="s">
        <v>42</v>
      </c>
      <c r="C4" s="97" t="s">
        <v>532</v>
      </c>
      <c r="D4" s="97" t="s">
        <v>42</v>
      </c>
      <c r="E4" s="98" t="s">
        <v>532</v>
      </c>
      <c r="F4" s="427"/>
      <c r="G4" s="427"/>
    </row>
    <row r="5" spans="1:7" ht="12.75">
      <c r="A5" s="203" t="s">
        <v>27</v>
      </c>
      <c r="B5" s="199">
        <f>B55</f>
        <v>88</v>
      </c>
      <c r="C5" s="174">
        <f>C55</f>
        <v>8.294374999999999</v>
      </c>
      <c r="D5" s="173">
        <f>D55</f>
        <v>3</v>
      </c>
      <c r="E5" s="174">
        <f>E55</f>
        <v>5.25</v>
      </c>
      <c r="F5" s="175">
        <f>F55</f>
        <v>91</v>
      </c>
      <c r="G5" s="176">
        <f>F5/$F$14*100</f>
        <v>5.318527177089422</v>
      </c>
    </row>
    <row r="6" spans="1:7" ht="12.75">
      <c r="A6" s="204" t="s">
        <v>28</v>
      </c>
      <c r="B6" s="199">
        <f>B80</f>
        <v>105</v>
      </c>
      <c r="C6" s="174">
        <f>C80</f>
        <v>8.426842105263159</v>
      </c>
      <c r="D6" s="173">
        <f>D80</f>
        <v>21</v>
      </c>
      <c r="E6" s="174">
        <f>E80</f>
        <v>6.476000000000001</v>
      </c>
      <c r="F6" s="175">
        <f>F80</f>
        <v>126</v>
      </c>
      <c r="G6" s="176">
        <f aca="true" t="shared" si="0" ref="G6:G14">F6/$F$14*100</f>
        <v>7.364114552893045</v>
      </c>
    </row>
    <row r="7" spans="1:7" ht="12.75">
      <c r="A7" s="204" t="s">
        <v>29</v>
      </c>
      <c r="B7" s="199">
        <f>B122</f>
        <v>201</v>
      </c>
      <c r="C7" s="174">
        <f>C122</f>
        <v>8.106428571428571</v>
      </c>
      <c r="D7" s="173">
        <f>D122</f>
        <v>35</v>
      </c>
      <c r="E7" s="174">
        <f>E122</f>
        <v>5.302666666666666</v>
      </c>
      <c r="F7" s="175">
        <f>F122</f>
        <v>236</v>
      </c>
      <c r="G7" s="176">
        <f t="shared" si="0"/>
        <v>13.793103448275861</v>
      </c>
    </row>
    <row r="8" spans="1:7" ht="12.75">
      <c r="A8" s="204" t="s">
        <v>30</v>
      </c>
      <c r="B8" s="199">
        <f>B162</f>
        <v>260</v>
      </c>
      <c r="C8" s="174">
        <f>C162</f>
        <v>8.372187499999999</v>
      </c>
      <c r="D8" s="173">
        <f>D162</f>
        <v>44</v>
      </c>
      <c r="E8" s="174">
        <f>E162</f>
        <v>5.406842105263158</v>
      </c>
      <c r="F8" s="175">
        <f>F162</f>
        <v>304</v>
      </c>
      <c r="G8" s="176">
        <f t="shared" si="0"/>
        <v>17.767387492694333</v>
      </c>
    </row>
    <row r="9" spans="1:7" ht="12.75">
      <c r="A9" s="204" t="s">
        <v>31</v>
      </c>
      <c r="B9" s="199">
        <f>B217</f>
        <v>402</v>
      </c>
      <c r="C9" s="174">
        <f>C217</f>
        <v>9.13891304347826</v>
      </c>
      <c r="D9" s="173">
        <f>D217</f>
        <v>38</v>
      </c>
      <c r="E9" s="174">
        <f>E217</f>
        <v>6.038095238095238</v>
      </c>
      <c r="F9" s="175">
        <f>F217</f>
        <v>440</v>
      </c>
      <c r="G9" s="176">
        <f t="shared" si="0"/>
        <v>25.71595558153127</v>
      </c>
    </row>
    <row r="10" spans="1:7" ht="12.75">
      <c r="A10" s="204" t="s">
        <v>32</v>
      </c>
      <c r="B10" s="199">
        <f>B243</f>
        <v>132</v>
      </c>
      <c r="C10" s="174">
        <f>C243</f>
        <v>9.186147186147187</v>
      </c>
      <c r="D10" s="173">
        <f>D243</f>
        <v>15</v>
      </c>
      <c r="E10" s="174">
        <f>E243</f>
        <v>5.785714285714286</v>
      </c>
      <c r="F10" s="175">
        <f>F243</f>
        <v>147</v>
      </c>
      <c r="G10" s="176">
        <f t="shared" si="0"/>
        <v>8.59146697837522</v>
      </c>
    </row>
    <row r="11" spans="1:7" ht="12.75">
      <c r="A11" s="204" t="s">
        <v>33</v>
      </c>
      <c r="B11" s="199">
        <f>B267</f>
        <v>148</v>
      </c>
      <c r="C11" s="174">
        <f>C267</f>
        <v>8.868888888888888</v>
      </c>
      <c r="D11" s="173">
        <f>D267</f>
        <v>11</v>
      </c>
      <c r="E11" s="174">
        <f>E267</f>
        <v>5.875</v>
      </c>
      <c r="F11" s="175">
        <f>F267</f>
        <v>159</v>
      </c>
      <c r="G11" s="176">
        <f t="shared" si="0"/>
        <v>9.29281122150789</v>
      </c>
    </row>
    <row r="12" spans="1:7" ht="12.75">
      <c r="A12" s="204" t="s">
        <v>34</v>
      </c>
      <c r="B12" s="199">
        <f>B298</f>
        <v>101</v>
      </c>
      <c r="C12" s="174">
        <f>C298</f>
        <v>8.528823529411765</v>
      </c>
      <c r="D12" s="173">
        <f>D298</f>
        <v>33</v>
      </c>
      <c r="E12" s="174">
        <f>E298</f>
        <v>6.147647058823529</v>
      </c>
      <c r="F12" s="175">
        <f>F298</f>
        <v>134</v>
      </c>
      <c r="G12" s="176">
        <f t="shared" si="0"/>
        <v>7.831677381648158</v>
      </c>
    </row>
    <row r="13" spans="1:7" ht="12.75">
      <c r="A13" s="205" t="s">
        <v>35</v>
      </c>
      <c r="B13" s="200">
        <f>B316</f>
        <v>63</v>
      </c>
      <c r="C13" s="179">
        <f>C316</f>
        <v>8.128888888888888</v>
      </c>
      <c r="D13" s="178">
        <f>D316</f>
        <v>11</v>
      </c>
      <c r="E13" s="179">
        <f>E316</f>
        <v>5.4</v>
      </c>
      <c r="F13" s="180">
        <f>F316</f>
        <v>74</v>
      </c>
      <c r="G13" s="181">
        <f t="shared" si="0"/>
        <v>4.324956165984804</v>
      </c>
    </row>
    <row r="14" spans="1:7" ht="27.75" customHeight="1">
      <c r="A14" s="201" t="s">
        <v>36</v>
      </c>
      <c r="B14" s="18">
        <f>SUM(B5:B13)</f>
        <v>1500</v>
      </c>
      <c r="C14" s="93">
        <f>SUM(C5:C13)/9</f>
        <v>8.561277190389635</v>
      </c>
      <c r="D14" s="18">
        <f>SUM(D5:D13)</f>
        <v>211</v>
      </c>
      <c r="E14" s="93">
        <f>SUM(E5:E13)/9</f>
        <v>5.7424405949514306</v>
      </c>
      <c r="F14" s="18">
        <f>SUM(F5:F13)</f>
        <v>1711</v>
      </c>
      <c r="G14" s="93">
        <f t="shared" si="0"/>
        <v>100</v>
      </c>
    </row>
    <row r="16" spans="1:7" s="54" customFormat="1" ht="32.25" customHeight="1">
      <c r="A16" s="470" t="s">
        <v>88</v>
      </c>
      <c r="B16" s="470"/>
      <c r="C16" s="470"/>
      <c r="D16" s="470"/>
      <c r="E16" s="470"/>
      <c r="F16" s="470"/>
      <c r="G16" s="470"/>
    </row>
    <row r="17" spans="1:7" s="54" customFormat="1" ht="14.25" customHeight="1">
      <c r="A17" s="470" t="s">
        <v>562</v>
      </c>
      <c r="B17" s="470"/>
      <c r="C17" s="470"/>
      <c r="D17" s="470"/>
      <c r="E17" s="470"/>
      <c r="F17" s="470"/>
      <c r="G17" s="470"/>
    </row>
    <row r="18" spans="1:7" s="54" customFormat="1" ht="41.25" customHeight="1">
      <c r="A18" s="471" t="s">
        <v>65</v>
      </c>
      <c r="B18" s="471"/>
      <c r="C18" s="471"/>
      <c r="D18" s="471"/>
      <c r="E18" s="471"/>
      <c r="F18" s="471"/>
      <c r="G18" s="471"/>
    </row>
    <row r="19" spans="1:7" s="54" customFormat="1" ht="41.25" customHeight="1">
      <c r="A19" s="287"/>
      <c r="B19" s="287"/>
      <c r="C19" s="287"/>
      <c r="D19" s="287"/>
      <c r="E19" s="287"/>
      <c r="F19" s="287"/>
      <c r="G19" s="287"/>
    </row>
    <row r="20" spans="1:7" s="54" customFormat="1" ht="41.25" customHeight="1">
      <c r="A20" s="287"/>
      <c r="B20" s="287"/>
      <c r="C20" s="287"/>
      <c r="D20" s="287"/>
      <c r="E20" s="287"/>
      <c r="F20" s="287"/>
      <c r="G20" s="287"/>
    </row>
    <row r="21" spans="1:7" s="54" customFormat="1" ht="41.25" customHeight="1">
      <c r="A21" s="287"/>
      <c r="B21" s="287"/>
      <c r="C21" s="287"/>
      <c r="D21" s="287"/>
      <c r="E21" s="287"/>
      <c r="F21" s="287"/>
      <c r="G21" s="287"/>
    </row>
    <row r="22" spans="1:7" s="54" customFormat="1" ht="41.25" customHeight="1">
      <c r="A22" s="287"/>
      <c r="B22" s="287"/>
      <c r="C22" s="287"/>
      <c r="D22" s="287"/>
      <c r="E22" s="287"/>
      <c r="F22" s="287"/>
      <c r="G22" s="287"/>
    </row>
    <row r="23" spans="1:7" s="54" customFormat="1" ht="41.25" customHeight="1">
      <c r="A23" s="287"/>
      <c r="B23" s="287"/>
      <c r="C23" s="287"/>
      <c r="D23" s="287"/>
      <c r="E23" s="287"/>
      <c r="F23" s="287"/>
      <c r="G23" s="287"/>
    </row>
    <row r="24" spans="3:7" s="54" customFormat="1" ht="13.5" customHeight="1">
      <c r="C24" s="39"/>
      <c r="D24" s="237" t="s">
        <v>500</v>
      </c>
      <c r="E24" s="237" t="s">
        <v>501</v>
      </c>
      <c r="F24" s="287"/>
      <c r="G24" s="287"/>
    </row>
    <row r="25" spans="3:7" s="54" customFormat="1" ht="7.5" customHeight="1">
      <c r="C25" s="363" t="s">
        <v>27</v>
      </c>
      <c r="D25" s="237">
        <v>88</v>
      </c>
      <c r="E25" s="237">
        <v>3</v>
      </c>
      <c r="F25" s="287"/>
      <c r="G25" s="287"/>
    </row>
    <row r="26" spans="3:7" s="54" customFormat="1" ht="7.5" customHeight="1">
      <c r="C26" s="364" t="s">
        <v>28</v>
      </c>
      <c r="D26" s="237">
        <v>105</v>
      </c>
      <c r="E26" s="237">
        <v>21</v>
      </c>
      <c r="F26" s="287"/>
      <c r="G26" s="287"/>
    </row>
    <row r="27" spans="3:7" s="54" customFormat="1" ht="7.5" customHeight="1">
      <c r="C27" s="364" t="s">
        <v>29</v>
      </c>
      <c r="D27" s="237">
        <v>201</v>
      </c>
      <c r="E27" s="237">
        <v>35</v>
      </c>
      <c r="F27" s="287"/>
      <c r="G27" s="287"/>
    </row>
    <row r="28" spans="3:7" s="54" customFormat="1" ht="7.5" customHeight="1">
      <c r="C28" s="364" t="s">
        <v>30</v>
      </c>
      <c r="D28" s="237">
        <v>260</v>
      </c>
      <c r="E28" s="237">
        <v>44</v>
      </c>
      <c r="F28" s="287"/>
      <c r="G28" s="287"/>
    </row>
    <row r="29" spans="3:7" s="54" customFormat="1" ht="7.5" customHeight="1">
      <c r="C29" s="364" t="s">
        <v>31</v>
      </c>
      <c r="D29" s="237">
        <v>402</v>
      </c>
      <c r="E29" s="237">
        <v>38</v>
      </c>
      <c r="F29" s="287"/>
      <c r="G29" s="287"/>
    </row>
    <row r="30" spans="3:7" s="54" customFormat="1" ht="7.5" customHeight="1">
      <c r="C30" s="364" t="s">
        <v>32</v>
      </c>
      <c r="D30" s="237">
        <v>132</v>
      </c>
      <c r="E30" s="237">
        <v>15</v>
      </c>
      <c r="F30" s="287"/>
      <c r="G30" s="287"/>
    </row>
    <row r="31" spans="3:7" s="54" customFormat="1" ht="7.5" customHeight="1">
      <c r="C31" s="364" t="s">
        <v>33</v>
      </c>
      <c r="D31" s="237">
        <v>148</v>
      </c>
      <c r="E31" s="237">
        <v>11</v>
      </c>
      <c r="F31" s="287"/>
      <c r="G31" s="287"/>
    </row>
    <row r="32" spans="3:7" s="54" customFormat="1" ht="7.5" customHeight="1">
      <c r="C32" s="364" t="s">
        <v>34</v>
      </c>
      <c r="D32" s="237">
        <v>101</v>
      </c>
      <c r="E32" s="237">
        <v>33</v>
      </c>
      <c r="F32" s="287"/>
      <c r="G32" s="287"/>
    </row>
    <row r="33" spans="3:7" s="54" customFormat="1" ht="12" customHeight="1">
      <c r="C33" s="365" t="s">
        <v>35</v>
      </c>
      <c r="D33" s="237">
        <v>63</v>
      </c>
      <c r="E33" s="237">
        <v>11</v>
      </c>
      <c r="F33" s="287"/>
      <c r="G33" s="287"/>
    </row>
    <row r="34" s="54" customFormat="1" ht="23.25" customHeight="1"/>
    <row r="35" spans="1:7" ht="42.75" customHeight="1">
      <c r="A35" s="440" t="s">
        <v>84</v>
      </c>
      <c r="B35" s="440"/>
      <c r="C35" s="440"/>
      <c r="D35" s="440"/>
      <c r="E35" s="440"/>
      <c r="F35" s="440"/>
      <c r="G35" s="440"/>
    </row>
    <row r="36" spans="1:7" s="21" customFormat="1" ht="51.75" customHeight="1">
      <c r="A36" s="107" t="s">
        <v>412</v>
      </c>
      <c r="B36" s="424" t="s">
        <v>328</v>
      </c>
      <c r="C36" s="425"/>
      <c r="D36" s="425"/>
      <c r="E36" s="425"/>
      <c r="F36" s="426"/>
      <c r="G36" s="133"/>
    </row>
    <row r="37" spans="1:6" s="21" customFormat="1" ht="27" customHeight="1">
      <c r="A37" s="467" t="s">
        <v>49</v>
      </c>
      <c r="B37" s="465" t="s">
        <v>530</v>
      </c>
      <c r="C37" s="466"/>
      <c r="D37" s="463" t="s">
        <v>531</v>
      </c>
      <c r="E37" s="464"/>
      <c r="F37" s="462" t="s">
        <v>43</v>
      </c>
    </row>
    <row r="38" spans="1:6" s="21" customFormat="1" ht="33.75" customHeight="1">
      <c r="A38" s="468"/>
      <c r="B38" s="97" t="s">
        <v>42</v>
      </c>
      <c r="C38" s="97" t="s">
        <v>510</v>
      </c>
      <c r="D38" s="97" t="s">
        <v>42</v>
      </c>
      <c r="E38" s="97" t="s">
        <v>510</v>
      </c>
      <c r="F38" s="462"/>
    </row>
    <row r="39" spans="1:6" ht="12.75">
      <c r="A39" s="206" t="s">
        <v>428</v>
      </c>
      <c r="B39" s="207">
        <v>2</v>
      </c>
      <c r="C39" s="208">
        <v>8</v>
      </c>
      <c r="D39" s="207">
        <v>0</v>
      </c>
      <c r="E39" s="208">
        <v>0</v>
      </c>
      <c r="F39" s="209">
        <v>2</v>
      </c>
    </row>
    <row r="40" spans="1:6" ht="12.75">
      <c r="A40" s="206" t="s">
        <v>429</v>
      </c>
      <c r="B40" s="207">
        <v>3</v>
      </c>
      <c r="C40" s="208">
        <v>10</v>
      </c>
      <c r="D40" s="207">
        <v>0</v>
      </c>
      <c r="E40" s="208">
        <v>0</v>
      </c>
      <c r="F40" s="209">
        <v>3</v>
      </c>
    </row>
    <row r="41" spans="1:6" ht="12.75">
      <c r="A41" s="206" t="s">
        <v>535</v>
      </c>
      <c r="B41" s="207">
        <v>1</v>
      </c>
      <c r="C41" s="208">
        <v>8</v>
      </c>
      <c r="D41" s="207">
        <v>0</v>
      </c>
      <c r="E41" s="208">
        <v>0</v>
      </c>
      <c r="F41" s="209">
        <v>1</v>
      </c>
    </row>
    <row r="42" spans="1:6" ht="12.75">
      <c r="A42" s="206" t="s">
        <v>430</v>
      </c>
      <c r="B42" s="207">
        <v>1</v>
      </c>
      <c r="C42" s="208">
        <v>8.5</v>
      </c>
      <c r="D42" s="207">
        <v>0</v>
      </c>
      <c r="E42" s="208">
        <v>0</v>
      </c>
      <c r="F42" s="209">
        <v>1</v>
      </c>
    </row>
    <row r="43" spans="1:6" ht="12.75">
      <c r="A43" s="206" t="s">
        <v>431</v>
      </c>
      <c r="B43" s="207">
        <v>3</v>
      </c>
      <c r="C43" s="208">
        <v>8</v>
      </c>
      <c r="D43" s="207">
        <v>1</v>
      </c>
      <c r="E43" s="208">
        <v>5</v>
      </c>
      <c r="F43" s="209">
        <v>4</v>
      </c>
    </row>
    <row r="44" spans="1:6" ht="12.75">
      <c r="A44" s="206" t="s">
        <v>432</v>
      </c>
      <c r="B44" s="207">
        <v>4</v>
      </c>
      <c r="C44" s="208">
        <v>8</v>
      </c>
      <c r="D44" s="207">
        <v>0</v>
      </c>
      <c r="E44" s="208">
        <v>0</v>
      </c>
      <c r="F44" s="209">
        <v>4</v>
      </c>
    </row>
    <row r="45" spans="1:6" ht="12.75">
      <c r="A45" s="206" t="s">
        <v>433</v>
      </c>
      <c r="B45" s="207">
        <v>3</v>
      </c>
      <c r="C45" s="208">
        <v>10</v>
      </c>
      <c r="D45" s="207">
        <v>0</v>
      </c>
      <c r="E45" s="208">
        <v>0</v>
      </c>
      <c r="F45" s="209">
        <v>3</v>
      </c>
    </row>
    <row r="46" spans="1:6" ht="12.75">
      <c r="A46" s="206" t="s">
        <v>434</v>
      </c>
      <c r="B46" s="207">
        <v>1</v>
      </c>
      <c r="C46" s="208">
        <v>8</v>
      </c>
      <c r="D46" s="207">
        <v>0</v>
      </c>
      <c r="E46" s="208">
        <v>0</v>
      </c>
      <c r="F46" s="209">
        <v>1</v>
      </c>
    </row>
    <row r="47" spans="1:6" ht="12.75">
      <c r="A47" s="206" t="s">
        <v>435</v>
      </c>
      <c r="B47" s="207">
        <v>2</v>
      </c>
      <c r="C47" s="208">
        <v>7</v>
      </c>
      <c r="D47" s="207">
        <v>0</v>
      </c>
      <c r="E47" s="208">
        <v>0</v>
      </c>
      <c r="F47" s="209">
        <v>2</v>
      </c>
    </row>
    <row r="48" spans="1:6" ht="12.75">
      <c r="A48" s="206" t="s">
        <v>27</v>
      </c>
      <c r="B48" s="207">
        <v>49</v>
      </c>
      <c r="C48" s="208">
        <v>7.96</v>
      </c>
      <c r="D48" s="207">
        <v>2</v>
      </c>
      <c r="E48" s="208">
        <v>5.5</v>
      </c>
      <c r="F48" s="209">
        <v>51</v>
      </c>
    </row>
    <row r="49" spans="1:6" ht="12.75">
      <c r="A49" s="206" t="s">
        <v>436</v>
      </c>
      <c r="B49" s="207">
        <v>3</v>
      </c>
      <c r="C49" s="208">
        <v>9</v>
      </c>
      <c r="D49" s="207">
        <v>0</v>
      </c>
      <c r="E49" s="208">
        <v>0</v>
      </c>
      <c r="F49" s="209">
        <v>3</v>
      </c>
    </row>
    <row r="50" spans="1:6" ht="12.75">
      <c r="A50" s="206" t="s">
        <v>437</v>
      </c>
      <c r="B50" s="207">
        <v>3</v>
      </c>
      <c r="C50" s="208">
        <v>9</v>
      </c>
      <c r="D50" s="207">
        <v>0</v>
      </c>
      <c r="E50" s="208">
        <v>0</v>
      </c>
      <c r="F50" s="209">
        <v>3</v>
      </c>
    </row>
    <row r="51" spans="1:6" ht="12.75">
      <c r="A51" s="206" t="s">
        <v>438</v>
      </c>
      <c r="B51" s="207">
        <v>7</v>
      </c>
      <c r="C51" s="208">
        <v>7.75</v>
      </c>
      <c r="D51" s="207">
        <v>0</v>
      </c>
      <c r="E51" s="208">
        <v>0</v>
      </c>
      <c r="F51" s="209">
        <v>7</v>
      </c>
    </row>
    <row r="52" spans="1:6" ht="12.75">
      <c r="A52" s="206" t="s">
        <v>439</v>
      </c>
      <c r="B52" s="207">
        <v>1</v>
      </c>
      <c r="C52" s="208">
        <v>8</v>
      </c>
      <c r="D52" s="207">
        <v>0</v>
      </c>
      <c r="E52" s="208">
        <v>0</v>
      </c>
      <c r="F52" s="209">
        <v>1</v>
      </c>
    </row>
    <row r="53" spans="1:6" ht="12.75">
      <c r="A53" s="206" t="s">
        <v>440</v>
      </c>
      <c r="B53" s="207">
        <v>3</v>
      </c>
      <c r="C53" s="208">
        <v>7.5</v>
      </c>
      <c r="D53" s="207">
        <v>0</v>
      </c>
      <c r="E53" s="208">
        <v>0</v>
      </c>
      <c r="F53" s="209">
        <v>3</v>
      </c>
    </row>
    <row r="54" spans="1:6" ht="12.75">
      <c r="A54" s="206" t="s">
        <v>534</v>
      </c>
      <c r="B54" s="207">
        <v>2</v>
      </c>
      <c r="C54" s="208">
        <v>8</v>
      </c>
      <c r="D54" s="207">
        <v>0</v>
      </c>
      <c r="E54" s="208">
        <v>0</v>
      </c>
      <c r="F54" s="209">
        <v>2</v>
      </c>
    </row>
    <row r="55" spans="1:6" s="21" customFormat="1" ht="21.75" customHeight="1">
      <c r="A55" s="102" t="s">
        <v>50</v>
      </c>
      <c r="B55" s="165">
        <f>SUM(B39:B54)</f>
        <v>88</v>
      </c>
      <c r="C55" s="167">
        <f>SUM(C39:C54)/16</f>
        <v>8.294374999999999</v>
      </c>
      <c r="D55" s="165">
        <f>SUM(D39:D54)</f>
        <v>3</v>
      </c>
      <c r="E55" s="167">
        <f>SUM(E39:E54)/2</f>
        <v>5.25</v>
      </c>
      <c r="F55" s="103">
        <v>91</v>
      </c>
    </row>
    <row r="57" spans="1:7" s="21" customFormat="1" ht="51.75" customHeight="1">
      <c r="A57" s="107" t="s">
        <v>412</v>
      </c>
      <c r="B57" s="424" t="s">
        <v>329</v>
      </c>
      <c r="C57" s="425"/>
      <c r="D57" s="425"/>
      <c r="E57" s="425"/>
      <c r="F57" s="426"/>
      <c r="G57" s="133"/>
    </row>
    <row r="58" spans="1:6" s="21" customFormat="1" ht="27" customHeight="1">
      <c r="A58" s="467" t="s">
        <v>49</v>
      </c>
      <c r="B58" s="465" t="s">
        <v>530</v>
      </c>
      <c r="C58" s="466"/>
      <c r="D58" s="463" t="s">
        <v>531</v>
      </c>
      <c r="E58" s="464"/>
      <c r="F58" s="462" t="s">
        <v>43</v>
      </c>
    </row>
    <row r="59" spans="1:6" s="21" customFormat="1" ht="33.75" customHeight="1">
      <c r="A59" s="468"/>
      <c r="B59" s="97" t="s">
        <v>42</v>
      </c>
      <c r="C59" s="97" t="s">
        <v>510</v>
      </c>
      <c r="D59" s="97" t="s">
        <v>42</v>
      </c>
      <c r="E59" s="97" t="s">
        <v>510</v>
      </c>
      <c r="F59" s="462"/>
    </row>
    <row r="60" spans="1:6" ht="12.75">
      <c r="A60" s="206" t="s">
        <v>442</v>
      </c>
      <c r="B60" s="207">
        <v>2</v>
      </c>
      <c r="C60" s="208">
        <v>8.5</v>
      </c>
      <c r="D60" s="207">
        <v>2</v>
      </c>
      <c r="E60" s="208">
        <v>5.5</v>
      </c>
      <c r="F60" s="209">
        <v>4</v>
      </c>
    </row>
    <row r="61" spans="1:6" ht="12.75">
      <c r="A61" s="206" t="s">
        <v>443</v>
      </c>
      <c r="B61" s="207">
        <v>4</v>
      </c>
      <c r="C61" s="208">
        <v>8.5</v>
      </c>
      <c r="D61" s="207">
        <v>0</v>
      </c>
      <c r="E61" s="208">
        <v>0</v>
      </c>
      <c r="F61" s="209">
        <v>4</v>
      </c>
    </row>
    <row r="62" spans="1:6" ht="12.75">
      <c r="A62" s="206" t="s">
        <v>444</v>
      </c>
      <c r="B62" s="207">
        <v>2</v>
      </c>
      <c r="C62" s="208">
        <v>8.5</v>
      </c>
      <c r="D62" s="207">
        <v>0</v>
      </c>
      <c r="E62" s="208">
        <v>0</v>
      </c>
      <c r="F62" s="209">
        <v>2</v>
      </c>
    </row>
    <row r="63" spans="1:6" ht="12.75">
      <c r="A63" s="206" t="s">
        <v>445</v>
      </c>
      <c r="B63" s="207">
        <v>4</v>
      </c>
      <c r="C63" s="208">
        <v>8.5</v>
      </c>
      <c r="D63" s="207">
        <v>0</v>
      </c>
      <c r="E63" s="208">
        <v>0</v>
      </c>
      <c r="F63" s="209">
        <v>4</v>
      </c>
    </row>
    <row r="64" spans="1:6" ht="12.75">
      <c r="A64" s="206" t="s">
        <v>446</v>
      </c>
      <c r="B64" s="207">
        <v>3</v>
      </c>
      <c r="C64" s="208">
        <v>8.25</v>
      </c>
      <c r="D64" s="207">
        <v>0</v>
      </c>
      <c r="E64" s="208">
        <v>0</v>
      </c>
      <c r="F64" s="209">
        <v>3</v>
      </c>
    </row>
    <row r="65" spans="1:6" ht="12.75">
      <c r="A65" s="206" t="s">
        <v>447</v>
      </c>
      <c r="B65" s="207">
        <v>4</v>
      </c>
      <c r="C65" s="208">
        <v>8</v>
      </c>
      <c r="D65" s="207">
        <v>0</v>
      </c>
      <c r="E65" s="208">
        <v>0</v>
      </c>
      <c r="F65" s="209">
        <v>4</v>
      </c>
    </row>
    <row r="66" spans="1:6" ht="12.75">
      <c r="A66" s="206" t="s">
        <v>448</v>
      </c>
      <c r="B66" s="207">
        <v>5</v>
      </c>
      <c r="C66" s="208">
        <v>8.25</v>
      </c>
      <c r="D66" s="207">
        <v>0</v>
      </c>
      <c r="E66" s="208">
        <v>0</v>
      </c>
      <c r="F66" s="209">
        <v>5</v>
      </c>
    </row>
    <row r="67" spans="1:6" ht="12.75">
      <c r="A67" s="206" t="s">
        <v>449</v>
      </c>
      <c r="B67" s="207">
        <v>2</v>
      </c>
      <c r="C67" s="208">
        <v>8</v>
      </c>
      <c r="D67" s="207">
        <v>0</v>
      </c>
      <c r="E67" s="208">
        <v>0</v>
      </c>
      <c r="F67" s="209">
        <v>2</v>
      </c>
    </row>
    <row r="68" spans="1:6" ht="12.75">
      <c r="A68" s="206" t="s">
        <v>450</v>
      </c>
      <c r="B68" s="207">
        <v>3</v>
      </c>
      <c r="C68" s="208">
        <v>8.5</v>
      </c>
      <c r="D68" s="207">
        <v>0</v>
      </c>
      <c r="E68" s="208">
        <v>0</v>
      </c>
      <c r="F68" s="209">
        <v>3</v>
      </c>
    </row>
    <row r="69" spans="1:6" ht="12.75">
      <c r="A69" s="206" t="s">
        <v>451</v>
      </c>
      <c r="B69" s="207">
        <v>1</v>
      </c>
      <c r="C69" s="208">
        <v>8</v>
      </c>
      <c r="D69" s="207">
        <v>1</v>
      </c>
      <c r="E69" s="208">
        <v>7.5</v>
      </c>
      <c r="F69" s="209">
        <v>2</v>
      </c>
    </row>
    <row r="70" spans="1:6" ht="12.75">
      <c r="A70" s="206" t="s">
        <v>452</v>
      </c>
      <c r="B70" s="207">
        <v>0</v>
      </c>
      <c r="C70" s="208">
        <v>0</v>
      </c>
      <c r="D70" s="207">
        <v>1</v>
      </c>
      <c r="E70" s="208">
        <v>7.5</v>
      </c>
      <c r="F70" s="209">
        <v>1</v>
      </c>
    </row>
    <row r="71" spans="1:6" ht="12.75">
      <c r="A71" s="206" t="s">
        <v>453</v>
      </c>
      <c r="B71" s="207">
        <v>3</v>
      </c>
      <c r="C71" s="208">
        <v>8.5</v>
      </c>
      <c r="D71" s="207">
        <v>1</v>
      </c>
      <c r="E71" s="208">
        <v>6</v>
      </c>
      <c r="F71" s="209">
        <v>4</v>
      </c>
    </row>
    <row r="72" spans="1:6" ht="12.75">
      <c r="A72" s="206" t="s">
        <v>454</v>
      </c>
      <c r="B72" s="207">
        <v>6</v>
      </c>
      <c r="C72" s="208">
        <v>8.75</v>
      </c>
      <c r="D72" s="207">
        <v>0</v>
      </c>
      <c r="E72" s="208"/>
      <c r="F72" s="209">
        <v>6</v>
      </c>
    </row>
    <row r="73" spans="1:6" ht="12.75">
      <c r="A73" s="206" t="s">
        <v>28</v>
      </c>
      <c r="B73" s="207">
        <v>49</v>
      </c>
      <c r="C73" s="208">
        <v>9.61</v>
      </c>
      <c r="D73" s="207">
        <v>16</v>
      </c>
      <c r="E73" s="208">
        <v>5.88</v>
      </c>
      <c r="F73" s="209">
        <v>65</v>
      </c>
    </row>
    <row r="74" spans="1:6" ht="12.75">
      <c r="A74" s="206" t="s">
        <v>455</v>
      </c>
      <c r="B74" s="207">
        <v>5</v>
      </c>
      <c r="C74" s="208">
        <v>8.75</v>
      </c>
      <c r="D74" s="207">
        <v>0</v>
      </c>
      <c r="E74" s="208"/>
      <c r="F74" s="209">
        <v>5</v>
      </c>
    </row>
    <row r="75" spans="1:6" ht="12.75">
      <c r="A75" s="206" t="s">
        <v>456</v>
      </c>
      <c r="B75" s="207">
        <v>1</v>
      </c>
      <c r="C75" s="208">
        <v>8</v>
      </c>
      <c r="D75" s="207">
        <v>0</v>
      </c>
      <c r="E75" s="208"/>
      <c r="F75" s="209">
        <v>1</v>
      </c>
    </row>
    <row r="76" spans="1:6" ht="12.75">
      <c r="A76" s="206" t="s">
        <v>457</v>
      </c>
      <c r="B76" s="207">
        <v>3</v>
      </c>
      <c r="C76" s="208">
        <v>8.5</v>
      </c>
      <c r="D76" s="207">
        <v>0</v>
      </c>
      <c r="E76" s="208"/>
      <c r="F76" s="209">
        <v>3</v>
      </c>
    </row>
    <row r="77" spans="1:6" ht="12.75">
      <c r="A77" s="206" t="s">
        <v>458</v>
      </c>
      <c r="B77" s="207">
        <v>2</v>
      </c>
      <c r="C77" s="208">
        <v>8</v>
      </c>
      <c r="D77" s="207">
        <v>0</v>
      </c>
      <c r="E77" s="208"/>
      <c r="F77" s="209">
        <v>2</v>
      </c>
    </row>
    <row r="78" spans="1:6" ht="12.75">
      <c r="A78" s="206" t="s">
        <v>459</v>
      </c>
      <c r="B78" s="207">
        <v>4</v>
      </c>
      <c r="C78" s="208">
        <v>8</v>
      </c>
      <c r="D78" s="207">
        <v>0</v>
      </c>
      <c r="E78" s="208"/>
      <c r="F78" s="209">
        <v>4</v>
      </c>
    </row>
    <row r="79" spans="1:6" ht="12.75">
      <c r="A79" s="206" t="s">
        <v>580</v>
      </c>
      <c r="B79" s="207">
        <v>2</v>
      </c>
      <c r="C79" s="208">
        <v>9</v>
      </c>
      <c r="D79" s="207">
        <v>0</v>
      </c>
      <c r="E79" s="208"/>
      <c r="F79" s="209">
        <v>2</v>
      </c>
    </row>
    <row r="80" spans="1:6" s="21" customFormat="1" ht="30" customHeight="1">
      <c r="A80" s="118" t="s">
        <v>51</v>
      </c>
      <c r="B80" s="165">
        <v>105</v>
      </c>
      <c r="C80" s="167">
        <f>SUM(C60:C79)/19</f>
        <v>8.426842105263159</v>
      </c>
      <c r="D80" s="165">
        <v>21</v>
      </c>
      <c r="E80" s="167">
        <f>SUM(E60:E79)/5</f>
        <v>6.476000000000001</v>
      </c>
      <c r="F80" s="165">
        <v>126</v>
      </c>
    </row>
    <row r="81" spans="1:6" s="21" customFormat="1" ht="10.5">
      <c r="A81" s="183"/>
      <c r="B81" s="184"/>
      <c r="C81" s="184"/>
      <c r="D81" s="184"/>
      <c r="E81" s="184"/>
      <c r="F81" s="185"/>
    </row>
    <row r="82" spans="1:2" s="54" customFormat="1" ht="12.75">
      <c r="A82" s="210" t="s">
        <v>89</v>
      </c>
      <c r="B82" s="211"/>
    </row>
    <row r="84" spans="1:7" s="21" customFormat="1" ht="51.75" customHeight="1">
      <c r="A84" s="107" t="s">
        <v>412</v>
      </c>
      <c r="B84" s="424" t="s">
        <v>57</v>
      </c>
      <c r="C84" s="425"/>
      <c r="D84" s="425"/>
      <c r="E84" s="425"/>
      <c r="F84" s="426"/>
      <c r="G84" s="133"/>
    </row>
    <row r="85" spans="1:6" s="21" customFormat="1" ht="27" customHeight="1">
      <c r="A85" s="467" t="s">
        <v>49</v>
      </c>
      <c r="B85" s="465" t="s">
        <v>530</v>
      </c>
      <c r="C85" s="466"/>
      <c r="D85" s="463" t="s">
        <v>531</v>
      </c>
      <c r="E85" s="464"/>
      <c r="F85" s="462" t="s">
        <v>43</v>
      </c>
    </row>
    <row r="86" spans="1:6" s="21" customFormat="1" ht="33.75" customHeight="1">
      <c r="A86" s="468"/>
      <c r="B86" s="97" t="s">
        <v>42</v>
      </c>
      <c r="C86" s="97" t="s">
        <v>510</v>
      </c>
      <c r="D86" s="97" t="s">
        <v>42</v>
      </c>
      <c r="E86" s="97" t="s">
        <v>510</v>
      </c>
      <c r="F86" s="462"/>
    </row>
    <row r="87" spans="1:6" ht="12.75">
      <c r="A87" s="206" t="s">
        <v>460</v>
      </c>
      <c r="B87" s="207">
        <v>3</v>
      </c>
      <c r="C87" s="208">
        <v>8</v>
      </c>
      <c r="D87" s="207">
        <v>1</v>
      </c>
      <c r="E87" s="208">
        <v>5</v>
      </c>
      <c r="F87" s="209">
        <v>4</v>
      </c>
    </row>
    <row r="88" spans="1:6" ht="12.75">
      <c r="A88" s="206" t="s">
        <v>461</v>
      </c>
      <c r="B88" s="207">
        <v>5</v>
      </c>
      <c r="C88" s="208">
        <v>7.67</v>
      </c>
      <c r="D88" s="207">
        <v>1</v>
      </c>
      <c r="E88" s="208">
        <v>5</v>
      </c>
      <c r="F88" s="209">
        <v>6</v>
      </c>
    </row>
    <row r="89" spans="1:6" ht="12.75">
      <c r="A89" s="206" t="s">
        <v>462</v>
      </c>
      <c r="B89" s="207">
        <v>2</v>
      </c>
      <c r="C89" s="208">
        <v>8.25</v>
      </c>
      <c r="D89" s="207">
        <v>0</v>
      </c>
      <c r="E89" s="208">
        <v>0</v>
      </c>
      <c r="F89" s="209">
        <v>2</v>
      </c>
    </row>
    <row r="90" spans="1:6" ht="12.75">
      <c r="A90" s="206" t="s">
        <v>463</v>
      </c>
      <c r="B90" s="207">
        <v>3</v>
      </c>
      <c r="C90" s="208">
        <v>8.5</v>
      </c>
      <c r="D90" s="207">
        <v>0</v>
      </c>
      <c r="E90" s="208">
        <v>0</v>
      </c>
      <c r="F90" s="209">
        <v>3</v>
      </c>
    </row>
    <row r="91" spans="1:6" ht="12.75">
      <c r="A91" s="206" t="s">
        <v>464</v>
      </c>
      <c r="B91" s="207">
        <v>3</v>
      </c>
      <c r="C91" s="208">
        <v>8</v>
      </c>
      <c r="D91" s="207">
        <v>0</v>
      </c>
      <c r="E91" s="208">
        <v>0</v>
      </c>
      <c r="F91" s="209">
        <v>3</v>
      </c>
    </row>
    <row r="92" spans="1:6" ht="12.75">
      <c r="A92" s="206" t="s">
        <v>465</v>
      </c>
      <c r="B92" s="207">
        <v>4</v>
      </c>
      <c r="C92" s="208">
        <v>7.5</v>
      </c>
      <c r="D92" s="207">
        <v>0</v>
      </c>
      <c r="E92" s="208">
        <v>0</v>
      </c>
      <c r="F92" s="209">
        <v>4</v>
      </c>
    </row>
    <row r="93" spans="1:6" ht="12.75">
      <c r="A93" s="206" t="s">
        <v>122</v>
      </c>
      <c r="B93" s="207">
        <v>3</v>
      </c>
      <c r="C93" s="208">
        <v>8.25</v>
      </c>
      <c r="D93" s="207">
        <v>0</v>
      </c>
      <c r="E93" s="208">
        <v>0</v>
      </c>
      <c r="F93" s="209">
        <v>3</v>
      </c>
    </row>
    <row r="94" spans="1:6" ht="12.75">
      <c r="A94" s="206" t="s">
        <v>123</v>
      </c>
      <c r="B94" s="207">
        <v>1</v>
      </c>
      <c r="C94" s="208">
        <v>8</v>
      </c>
      <c r="D94" s="207">
        <v>0</v>
      </c>
      <c r="E94" s="208">
        <v>0</v>
      </c>
      <c r="F94" s="209">
        <v>1</v>
      </c>
    </row>
    <row r="95" spans="1:6" ht="12.75">
      <c r="A95" s="206" t="s">
        <v>124</v>
      </c>
      <c r="B95" s="207">
        <v>7</v>
      </c>
      <c r="C95" s="208">
        <v>7.5</v>
      </c>
      <c r="D95" s="207">
        <v>1</v>
      </c>
      <c r="E95" s="208">
        <v>5.5</v>
      </c>
      <c r="F95" s="209">
        <v>8</v>
      </c>
    </row>
    <row r="96" spans="1:6" ht="12.75">
      <c r="A96" s="206" t="s">
        <v>13</v>
      </c>
      <c r="B96" s="207">
        <v>3</v>
      </c>
      <c r="C96" s="208">
        <v>9</v>
      </c>
      <c r="D96" s="207">
        <v>0</v>
      </c>
      <c r="E96" s="208">
        <v>0</v>
      </c>
      <c r="F96" s="209">
        <v>3</v>
      </c>
    </row>
    <row r="97" spans="1:6" ht="12.75">
      <c r="A97" s="206" t="s">
        <v>125</v>
      </c>
      <c r="B97" s="207">
        <v>3</v>
      </c>
      <c r="C97" s="208">
        <v>8</v>
      </c>
      <c r="D97" s="207">
        <v>1</v>
      </c>
      <c r="E97" s="208">
        <v>5.5</v>
      </c>
      <c r="F97" s="209">
        <v>4</v>
      </c>
    </row>
    <row r="98" spans="1:6" ht="12.75">
      <c r="A98" s="206" t="s">
        <v>126</v>
      </c>
      <c r="B98" s="207">
        <v>1</v>
      </c>
      <c r="C98" s="208">
        <v>8</v>
      </c>
      <c r="D98" s="207">
        <v>1</v>
      </c>
      <c r="E98" s="208">
        <v>6</v>
      </c>
      <c r="F98" s="209">
        <v>2</v>
      </c>
    </row>
    <row r="99" spans="1:6" ht="12.75">
      <c r="A99" s="206" t="s">
        <v>127</v>
      </c>
      <c r="B99" s="207">
        <v>4</v>
      </c>
      <c r="C99" s="208">
        <v>8.13</v>
      </c>
      <c r="D99" s="207">
        <v>0</v>
      </c>
      <c r="E99" s="208">
        <v>0</v>
      </c>
      <c r="F99" s="209">
        <v>4</v>
      </c>
    </row>
    <row r="100" spans="1:6" ht="12.75">
      <c r="A100" s="206" t="s">
        <v>128</v>
      </c>
      <c r="B100" s="207">
        <v>3</v>
      </c>
      <c r="C100" s="208">
        <v>8</v>
      </c>
      <c r="D100" s="207">
        <v>1</v>
      </c>
      <c r="E100" s="208">
        <v>5.5</v>
      </c>
      <c r="F100" s="209">
        <v>4</v>
      </c>
    </row>
    <row r="101" spans="1:6" ht="12.75">
      <c r="A101" s="206" t="s">
        <v>129</v>
      </c>
      <c r="B101" s="207">
        <v>11</v>
      </c>
      <c r="C101" s="208">
        <v>8.33</v>
      </c>
      <c r="D101" s="207">
        <v>5</v>
      </c>
      <c r="E101" s="208">
        <v>6</v>
      </c>
      <c r="F101" s="209">
        <v>16</v>
      </c>
    </row>
    <row r="102" spans="1:6" ht="12.75">
      <c r="A102" s="206" t="s">
        <v>130</v>
      </c>
      <c r="B102" s="207">
        <v>2</v>
      </c>
      <c r="C102" s="208">
        <v>8</v>
      </c>
      <c r="D102" s="207">
        <v>0</v>
      </c>
      <c r="E102" s="208"/>
      <c r="F102" s="209">
        <v>2</v>
      </c>
    </row>
    <row r="103" spans="1:6" ht="12.75">
      <c r="A103" s="206" t="s">
        <v>131</v>
      </c>
      <c r="B103" s="207">
        <v>2</v>
      </c>
      <c r="C103" s="208">
        <v>8</v>
      </c>
      <c r="D103" s="207">
        <v>0</v>
      </c>
      <c r="E103" s="208">
        <v>0</v>
      </c>
      <c r="F103" s="209">
        <v>2</v>
      </c>
    </row>
    <row r="104" spans="1:6" ht="12.75">
      <c r="A104" s="206" t="s">
        <v>132</v>
      </c>
      <c r="B104" s="207">
        <v>2</v>
      </c>
      <c r="C104" s="208">
        <v>8</v>
      </c>
      <c r="D104" s="207">
        <v>0</v>
      </c>
      <c r="E104" s="208">
        <v>0</v>
      </c>
      <c r="F104" s="209">
        <v>2</v>
      </c>
    </row>
    <row r="105" spans="1:6" ht="12.75">
      <c r="A105" s="206" t="s">
        <v>133</v>
      </c>
      <c r="B105" s="207">
        <v>8</v>
      </c>
      <c r="C105" s="208">
        <v>7.915</v>
      </c>
      <c r="D105" s="207">
        <v>2</v>
      </c>
      <c r="E105" s="208">
        <v>5</v>
      </c>
      <c r="F105" s="209">
        <v>10</v>
      </c>
    </row>
    <row r="106" spans="1:6" ht="12.75">
      <c r="A106" s="206" t="s">
        <v>134</v>
      </c>
      <c r="B106" s="207">
        <v>3</v>
      </c>
      <c r="C106" s="208">
        <v>8</v>
      </c>
      <c r="D106" s="207">
        <v>0</v>
      </c>
      <c r="E106" s="208">
        <v>0</v>
      </c>
      <c r="F106" s="209">
        <v>3</v>
      </c>
    </row>
    <row r="107" spans="1:6" ht="12.75">
      <c r="A107" s="206" t="s">
        <v>135</v>
      </c>
      <c r="B107" s="207">
        <v>3</v>
      </c>
      <c r="C107" s="208">
        <v>8</v>
      </c>
      <c r="D107" s="207">
        <v>0</v>
      </c>
      <c r="E107" s="208">
        <v>0</v>
      </c>
      <c r="F107" s="209">
        <v>3</v>
      </c>
    </row>
    <row r="108" spans="1:6" ht="12.75">
      <c r="A108" s="206" t="s">
        <v>136</v>
      </c>
      <c r="B108" s="207">
        <v>6</v>
      </c>
      <c r="C108" s="208">
        <v>8.5</v>
      </c>
      <c r="D108" s="207">
        <v>0</v>
      </c>
      <c r="E108" s="208">
        <v>0</v>
      </c>
      <c r="F108" s="209">
        <v>6</v>
      </c>
    </row>
    <row r="109" spans="1:6" ht="12.75">
      <c r="A109" s="206" t="s">
        <v>137</v>
      </c>
      <c r="B109" s="207">
        <v>3</v>
      </c>
      <c r="C109" s="208">
        <v>8</v>
      </c>
      <c r="D109" s="207">
        <v>0</v>
      </c>
      <c r="E109" s="208">
        <v>0</v>
      </c>
      <c r="F109" s="209">
        <v>3</v>
      </c>
    </row>
    <row r="110" spans="1:6" ht="12.75">
      <c r="A110" s="206" t="s">
        <v>138</v>
      </c>
      <c r="B110" s="207">
        <v>6</v>
      </c>
      <c r="C110" s="208">
        <v>8</v>
      </c>
      <c r="D110" s="207">
        <v>0</v>
      </c>
      <c r="E110" s="208">
        <v>0</v>
      </c>
      <c r="F110" s="209">
        <v>6</v>
      </c>
    </row>
    <row r="111" spans="1:6" ht="12.75">
      <c r="A111" s="206" t="s">
        <v>139</v>
      </c>
      <c r="B111" s="207">
        <v>77</v>
      </c>
      <c r="C111" s="208">
        <v>8.67</v>
      </c>
      <c r="D111" s="207">
        <v>13</v>
      </c>
      <c r="E111" s="208">
        <v>5.04</v>
      </c>
      <c r="F111" s="209">
        <v>90</v>
      </c>
    </row>
    <row r="112" spans="1:6" ht="12.75">
      <c r="A112" s="206" t="s">
        <v>140</v>
      </c>
      <c r="B112" s="207">
        <v>4</v>
      </c>
      <c r="C112" s="208">
        <v>8.25</v>
      </c>
      <c r="D112" s="207">
        <v>1</v>
      </c>
      <c r="E112" s="208">
        <v>5</v>
      </c>
      <c r="F112" s="209">
        <v>5</v>
      </c>
    </row>
    <row r="113" spans="1:6" ht="12.75">
      <c r="A113" s="206" t="s">
        <v>141</v>
      </c>
      <c r="B113" s="207">
        <v>2</v>
      </c>
      <c r="C113" s="208">
        <v>8</v>
      </c>
      <c r="D113" s="207">
        <v>0</v>
      </c>
      <c r="E113" s="208">
        <v>0</v>
      </c>
      <c r="F113" s="209">
        <v>2</v>
      </c>
    </row>
    <row r="114" spans="1:6" ht="12.75">
      <c r="A114" s="206" t="s">
        <v>142</v>
      </c>
      <c r="B114" s="207">
        <v>2</v>
      </c>
      <c r="C114" s="208">
        <v>8</v>
      </c>
      <c r="D114" s="207">
        <v>1</v>
      </c>
      <c r="E114" s="208">
        <v>5</v>
      </c>
      <c r="F114" s="209">
        <v>3</v>
      </c>
    </row>
    <row r="115" spans="1:6" ht="12.75">
      <c r="A115" s="206" t="s">
        <v>143</v>
      </c>
      <c r="B115" s="207">
        <v>4</v>
      </c>
      <c r="C115" s="208">
        <v>8.38</v>
      </c>
      <c r="D115" s="207">
        <v>2</v>
      </c>
      <c r="E115" s="208">
        <v>6</v>
      </c>
      <c r="F115" s="209">
        <v>6</v>
      </c>
    </row>
    <row r="116" spans="1:6" ht="12.75">
      <c r="A116" s="206" t="s">
        <v>144</v>
      </c>
      <c r="B116" s="207">
        <v>4</v>
      </c>
      <c r="C116" s="208">
        <v>7</v>
      </c>
      <c r="D116" s="207">
        <v>2</v>
      </c>
      <c r="E116" s="208">
        <v>5</v>
      </c>
      <c r="F116" s="209">
        <v>6</v>
      </c>
    </row>
    <row r="117" spans="1:6" ht="12.75">
      <c r="A117" s="206" t="s">
        <v>12</v>
      </c>
      <c r="B117" s="207">
        <v>3</v>
      </c>
      <c r="C117" s="208">
        <v>8</v>
      </c>
      <c r="D117" s="207">
        <v>0</v>
      </c>
      <c r="E117" s="208">
        <v>0</v>
      </c>
      <c r="F117" s="209">
        <v>3</v>
      </c>
    </row>
    <row r="118" spans="1:6" ht="12.75">
      <c r="A118" s="206" t="s">
        <v>145</v>
      </c>
      <c r="B118" s="207">
        <v>4</v>
      </c>
      <c r="C118" s="208">
        <v>8.38</v>
      </c>
      <c r="D118" s="207">
        <v>0</v>
      </c>
      <c r="E118" s="208">
        <v>0</v>
      </c>
      <c r="F118" s="209">
        <v>4</v>
      </c>
    </row>
    <row r="119" spans="1:6" ht="12.75">
      <c r="A119" s="206" t="s">
        <v>146</v>
      </c>
      <c r="B119" s="207">
        <v>6</v>
      </c>
      <c r="C119" s="208">
        <v>8</v>
      </c>
      <c r="D119" s="207">
        <v>2</v>
      </c>
      <c r="E119" s="208">
        <v>5</v>
      </c>
      <c r="F119" s="209">
        <v>8</v>
      </c>
    </row>
    <row r="120" spans="1:6" ht="12.75">
      <c r="A120" s="206" t="s">
        <v>147</v>
      </c>
      <c r="B120" s="207">
        <v>2</v>
      </c>
      <c r="C120" s="208">
        <v>8.5</v>
      </c>
      <c r="D120" s="207">
        <v>0</v>
      </c>
      <c r="E120" s="208">
        <v>0</v>
      </c>
      <c r="F120" s="209">
        <v>2</v>
      </c>
    </row>
    <row r="121" spans="1:6" ht="12.75">
      <c r="A121" s="206" t="s">
        <v>148</v>
      </c>
      <c r="B121" s="207">
        <v>2</v>
      </c>
      <c r="C121" s="208">
        <v>9</v>
      </c>
      <c r="D121" s="207">
        <v>1</v>
      </c>
      <c r="E121" s="208">
        <v>5</v>
      </c>
      <c r="F121" s="209">
        <v>3</v>
      </c>
    </row>
    <row r="122" spans="1:6" s="21" customFormat="1" ht="30" customHeight="1">
      <c r="A122" s="118" t="s">
        <v>467</v>
      </c>
      <c r="B122" s="165">
        <f>SUM(B87:B121)</f>
        <v>201</v>
      </c>
      <c r="C122" s="167">
        <f>SUM(C87:C121)/35</f>
        <v>8.106428571428571</v>
      </c>
      <c r="D122" s="165">
        <f>SUM(D87:D121)</f>
        <v>35</v>
      </c>
      <c r="E122" s="165">
        <f>SUM(E87:E121)/15</f>
        <v>5.302666666666666</v>
      </c>
      <c r="F122" s="165">
        <f>SUM(F87:F121)</f>
        <v>236</v>
      </c>
    </row>
    <row r="123" spans="1:6" s="214" customFormat="1" ht="12.75">
      <c r="A123" s="212"/>
      <c r="B123" s="213"/>
      <c r="C123" s="213"/>
      <c r="D123" s="213"/>
      <c r="E123" s="213"/>
      <c r="F123" s="213"/>
    </row>
    <row r="124" s="21" customFormat="1" ht="10.5">
      <c r="A124" s="21" t="s">
        <v>15</v>
      </c>
    </row>
    <row r="125" spans="1:6" s="214" customFormat="1" ht="12.75">
      <c r="A125" s="212"/>
      <c r="B125" s="213"/>
      <c r="C125" s="213"/>
      <c r="D125" s="213"/>
      <c r="E125" s="213"/>
      <c r="F125" s="213"/>
    </row>
    <row r="126" spans="1:7" s="21" customFormat="1" ht="51.75" customHeight="1">
      <c r="A126" s="107" t="s">
        <v>412</v>
      </c>
      <c r="B126" s="424" t="s">
        <v>58</v>
      </c>
      <c r="C126" s="425"/>
      <c r="D126" s="425"/>
      <c r="E126" s="425"/>
      <c r="F126" s="426"/>
      <c r="G126" s="133"/>
    </row>
    <row r="127" spans="1:6" s="21" customFormat="1" ht="27" customHeight="1">
      <c r="A127" s="467" t="s">
        <v>49</v>
      </c>
      <c r="B127" s="465" t="s">
        <v>530</v>
      </c>
      <c r="C127" s="466"/>
      <c r="D127" s="463" t="s">
        <v>531</v>
      </c>
      <c r="E127" s="464"/>
      <c r="F127" s="462" t="s">
        <v>43</v>
      </c>
    </row>
    <row r="128" spans="1:6" s="21" customFormat="1" ht="33.75" customHeight="1">
      <c r="A128" s="468"/>
      <c r="B128" s="97" t="s">
        <v>42</v>
      </c>
      <c r="C128" s="97" t="s">
        <v>510</v>
      </c>
      <c r="D128" s="97" t="s">
        <v>42</v>
      </c>
      <c r="E128" s="97" t="s">
        <v>510</v>
      </c>
      <c r="F128" s="462"/>
    </row>
    <row r="129" spans="1:6" ht="12.75">
      <c r="A129" s="206" t="s">
        <v>149</v>
      </c>
      <c r="B129" s="207">
        <v>3</v>
      </c>
      <c r="C129" s="208">
        <v>8</v>
      </c>
      <c r="D129" s="207">
        <v>0</v>
      </c>
      <c r="E129" s="208">
        <v>0</v>
      </c>
      <c r="F129" s="209">
        <v>3</v>
      </c>
    </row>
    <row r="130" spans="1:6" ht="12.75">
      <c r="A130" s="206" t="s">
        <v>150</v>
      </c>
      <c r="B130" s="207">
        <v>3</v>
      </c>
      <c r="C130" s="208">
        <v>8.5</v>
      </c>
      <c r="D130" s="207">
        <v>1</v>
      </c>
      <c r="E130" s="208">
        <v>5.5</v>
      </c>
      <c r="F130" s="209">
        <v>4</v>
      </c>
    </row>
    <row r="131" spans="1:6" ht="12.75">
      <c r="A131" s="206" t="s">
        <v>151</v>
      </c>
      <c r="B131" s="207">
        <v>5</v>
      </c>
      <c r="C131" s="208">
        <v>8.45</v>
      </c>
      <c r="D131" s="207">
        <v>0</v>
      </c>
      <c r="E131" s="208">
        <v>0</v>
      </c>
      <c r="F131" s="209">
        <v>5</v>
      </c>
    </row>
    <row r="132" spans="1:6" ht="12.75">
      <c r="A132" s="206" t="s">
        <v>152</v>
      </c>
      <c r="B132" s="207">
        <v>26</v>
      </c>
      <c r="C132" s="208">
        <v>7.63</v>
      </c>
      <c r="D132" s="207">
        <v>2</v>
      </c>
      <c r="E132" s="208">
        <v>5</v>
      </c>
      <c r="F132" s="209">
        <v>28</v>
      </c>
    </row>
    <row r="133" spans="1:6" ht="12.75">
      <c r="A133" s="206" t="s">
        <v>153</v>
      </c>
      <c r="B133" s="207">
        <v>12</v>
      </c>
      <c r="C133" s="208">
        <v>8.38</v>
      </c>
      <c r="D133" s="207">
        <v>3</v>
      </c>
      <c r="E133" s="208">
        <v>6</v>
      </c>
      <c r="F133" s="209">
        <v>15</v>
      </c>
    </row>
    <row r="134" spans="1:6" ht="12.75">
      <c r="A134" s="206" t="s">
        <v>154</v>
      </c>
      <c r="B134" s="207">
        <v>5</v>
      </c>
      <c r="C134" s="208">
        <v>8.15</v>
      </c>
      <c r="D134" s="207">
        <v>1</v>
      </c>
      <c r="E134" s="208">
        <v>5.15</v>
      </c>
      <c r="F134" s="209">
        <v>6</v>
      </c>
    </row>
    <row r="135" spans="1:6" ht="21">
      <c r="A135" s="206" t="s">
        <v>155</v>
      </c>
      <c r="B135" s="207">
        <v>5</v>
      </c>
      <c r="C135" s="208">
        <v>8</v>
      </c>
      <c r="D135" s="207">
        <v>0</v>
      </c>
      <c r="E135" s="208">
        <v>0</v>
      </c>
      <c r="F135" s="209">
        <v>5</v>
      </c>
    </row>
    <row r="136" spans="1:6" ht="12.75">
      <c r="A136" s="206" t="s">
        <v>156</v>
      </c>
      <c r="B136" s="207">
        <v>4</v>
      </c>
      <c r="C136" s="208">
        <v>8.75</v>
      </c>
      <c r="D136" s="207">
        <v>1</v>
      </c>
      <c r="E136" s="208">
        <v>6</v>
      </c>
      <c r="F136" s="209">
        <v>5</v>
      </c>
    </row>
    <row r="137" spans="1:6" ht="21">
      <c r="A137" s="206" t="s">
        <v>157</v>
      </c>
      <c r="B137" s="207">
        <v>3</v>
      </c>
      <c r="C137" s="208">
        <v>7.75</v>
      </c>
      <c r="D137" s="207">
        <v>0</v>
      </c>
      <c r="E137" s="208">
        <v>0</v>
      </c>
      <c r="F137" s="209">
        <v>3</v>
      </c>
    </row>
    <row r="138" spans="1:6" ht="12.75">
      <c r="A138" s="206" t="s">
        <v>158</v>
      </c>
      <c r="B138" s="207">
        <v>8</v>
      </c>
      <c r="C138" s="208">
        <v>8.23</v>
      </c>
      <c r="D138" s="207">
        <v>0</v>
      </c>
      <c r="E138" s="208">
        <v>0</v>
      </c>
      <c r="F138" s="209">
        <v>8</v>
      </c>
    </row>
    <row r="139" spans="1:6" ht="12.75">
      <c r="A139" s="206" t="s">
        <v>159</v>
      </c>
      <c r="B139" s="207">
        <v>4</v>
      </c>
      <c r="C139" s="208">
        <v>9</v>
      </c>
      <c r="D139" s="207">
        <v>1</v>
      </c>
      <c r="E139" s="208">
        <v>6</v>
      </c>
      <c r="F139" s="209">
        <v>5</v>
      </c>
    </row>
    <row r="140" spans="1:6" ht="12.75">
      <c r="A140" s="206" t="s">
        <v>160</v>
      </c>
      <c r="B140" s="207">
        <v>11</v>
      </c>
      <c r="C140" s="208">
        <v>8.15</v>
      </c>
      <c r="D140" s="207">
        <v>3</v>
      </c>
      <c r="E140" s="208">
        <v>5.5</v>
      </c>
      <c r="F140" s="209">
        <v>14</v>
      </c>
    </row>
    <row r="141" spans="1:6" ht="12.75">
      <c r="A141" s="206" t="s">
        <v>161</v>
      </c>
      <c r="B141" s="207">
        <v>0</v>
      </c>
      <c r="C141" s="208">
        <v>0</v>
      </c>
      <c r="D141" s="207">
        <v>1</v>
      </c>
      <c r="E141" s="208">
        <v>5.5</v>
      </c>
      <c r="F141" s="209">
        <v>1</v>
      </c>
    </row>
    <row r="142" spans="1:6" ht="12.75">
      <c r="A142" s="206" t="s">
        <v>162</v>
      </c>
      <c r="B142" s="207">
        <v>1</v>
      </c>
      <c r="C142" s="208">
        <v>9</v>
      </c>
      <c r="D142" s="207">
        <v>0</v>
      </c>
      <c r="E142" s="208">
        <v>0</v>
      </c>
      <c r="F142" s="209">
        <v>1</v>
      </c>
    </row>
    <row r="143" spans="1:6" ht="12.75">
      <c r="A143" s="206" t="s">
        <v>163</v>
      </c>
      <c r="B143" s="207">
        <v>6</v>
      </c>
      <c r="C143" s="208">
        <v>8.5</v>
      </c>
      <c r="D143" s="207">
        <v>1</v>
      </c>
      <c r="E143" s="208">
        <v>6</v>
      </c>
      <c r="F143" s="209">
        <v>7</v>
      </c>
    </row>
    <row r="144" spans="1:6" ht="12.75">
      <c r="A144" s="206" t="s">
        <v>164</v>
      </c>
      <c r="B144" s="207">
        <v>1</v>
      </c>
      <c r="C144" s="208">
        <v>9</v>
      </c>
      <c r="D144" s="207">
        <v>1</v>
      </c>
      <c r="E144" s="208">
        <v>6</v>
      </c>
      <c r="F144" s="209">
        <v>2</v>
      </c>
    </row>
    <row r="145" spans="1:6" ht="12.75">
      <c r="A145" s="206" t="s">
        <v>165</v>
      </c>
      <c r="B145" s="207">
        <v>3</v>
      </c>
      <c r="C145" s="208">
        <v>10.5</v>
      </c>
      <c r="D145" s="207">
        <v>0</v>
      </c>
      <c r="E145" s="208">
        <v>0</v>
      </c>
      <c r="F145" s="209">
        <v>3</v>
      </c>
    </row>
    <row r="146" spans="1:6" ht="12.75">
      <c r="A146" s="206" t="s">
        <v>166</v>
      </c>
      <c r="B146" s="207">
        <v>8</v>
      </c>
      <c r="C146" s="208">
        <v>8.5</v>
      </c>
      <c r="D146" s="207">
        <v>1</v>
      </c>
      <c r="E146" s="208">
        <v>5.5</v>
      </c>
      <c r="F146" s="209">
        <v>9</v>
      </c>
    </row>
    <row r="147" spans="1:6" ht="12.75">
      <c r="A147" s="206" t="s">
        <v>30</v>
      </c>
      <c r="B147" s="207">
        <v>83</v>
      </c>
      <c r="C147" s="208">
        <v>8.17</v>
      </c>
      <c r="D147" s="207">
        <v>18</v>
      </c>
      <c r="E147" s="208">
        <v>4.83</v>
      </c>
      <c r="F147" s="209">
        <v>101</v>
      </c>
    </row>
    <row r="148" spans="1:6" ht="12.75">
      <c r="A148" s="206" t="s">
        <v>167</v>
      </c>
      <c r="B148" s="207">
        <v>4</v>
      </c>
      <c r="C148" s="208">
        <v>9</v>
      </c>
      <c r="D148" s="207">
        <v>1</v>
      </c>
      <c r="E148" s="208">
        <v>6</v>
      </c>
      <c r="F148" s="209">
        <v>5</v>
      </c>
    </row>
    <row r="149" spans="1:6" ht="12.75">
      <c r="A149" s="206" t="s">
        <v>168</v>
      </c>
      <c r="B149" s="207">
        <v>4</v>
      </c>
      <c r="C149" s="208">
        <v>7.5</v>
      </c>
      <c r="D149" s="207">
        <v>0</v>
      </c>
      <c r="E149" s="208">
        <v>0</v>
      </c>
      <c r="F149" s="209">
        <v>4</v>
      </c>
    </row>
    <row r="150" spans="1:6" ht="12.75">
      <c r="A150" s="206" t="s">
        <v>169</v>
      </c>
      <c r="B150" s="207">
        <v>4</v>
      </c>
      <c r="C150" s="208">
        <v>8</v>
      </c>
      <c r="D150" s="207">
        <v>2</v>
      </c>
      <c r="E150" s="208">
        <v>5</v>
      </c>
      <c r="F150" s="209">
        <v>6</v>
      </c>
    </row>
    <row r="151" spans="1:6" ht="12.75">
      <c r="A151" s="206" t="s">
        <v>170</v>
      </c>
      <c r="B151" s="207">
        <v>3</v>
      </c>
      <c r="C151" s="208">
        <v>8.5</v>
      </c>
      <c r="D151" s="207">
        <v>0</v>
      </c>
      <c r="E151" s="208">
        <v>0</v>
      </c>
      <c r="F151" s="209">
        <v>3</v>
      </c>
    </row>
    <row r="152" spans="1:6" ht="21">
      <c r="A152" s="206" t="s">
        <v>171</v>
      </c>
      <c r="B152" s="207">
        <v>3</v>
      </c>
      <c r="C152" s="208">
        <v>7</v>
      </c>
      <c r="D152" s="207">
        <v>1</v>
      </c>
      <c r="E152" s="208">
        <v>4</v>
      </c>
      <c r="F152" s="209">
        <v>4</v>
      </c>
    </row>
    <row r="153" spans="1:6" ht="12.75">
      <c r="A153" s="206" t="s">
        <v>172</v>
      </c>
      <c r="B153" s="207">
        <v>2</v>
      </c>
      <c r="C153" s="208">
        <v>11</v>
      </c>
      <c r="D153" s="207">
        <v>0</v>
      </c>
      <c r="E153" s="208">
        <v>0</v>
      </c>
      <c r="F153" s="209">
        <v>2</v>
      </c>
    </row>
    <row r="154" spans="1:6" ht="12.75">
      <c r="A154" s="206" t="s">
        <v>173</v>
      </c>
      <c r="B154" s="207">
        <v>2</v>
      </c>
      <c r="C154" s="208">
        <v>8</v>
      </c>
      <c r="D154" s="207">
        <v>0</v>
      </c>
      <c r="E154" s="208">
        <v>0</v>
      </c>
      <c r="F154" s="209">
        <v>2</v>
      </c>
    </row>
    <row r="155" spans="1:6" ht="12.75">
      <c r="A155" s="206" t="s">
        <v>174</v>
      </c>
      <c r="B155" s="207">
        <v>2</v>
      </c>
      <c r="C155" s="208">
        <v>8</v>
      </c>
      <c r="D155" s="207">
        <v>0</v>
      </c>
      <c r="E155" s="208">
        <v>0</v>
      </c>
      <c r="F155" s="209">
        <v>2</v>
      </c>
    </row>
    <row r="156" spans="1:6" ht="12.75">
      <c r="A156" s="206" t="s">
        <v>175</v>
      </c>
      <c r="B156" s="207">
        <v>16</v>
      </c>
      <c r="C156" s="208">
        <v>8.5</v>
      </c>
      <c r="D156" s="207">
        <v>2</v>
      </c>
      <c r="E156" s="208">
        <v>5.5</v>
      </c>
      <c r="F156" s="209">
        <v>18</v>
      </c>
    </row>
    <row r="157" spans="1:6" ht="12.75">
      <c r="A157" s="206" t="s">
        <v>176</v>
      </c>
      <c r="B157" s="207">
        <v>3</v>
      </c>
      <c r="C157" s="208">
        <v>8.5</v>
      </c>
      <c r="D157" s="207">
        <v>1</v>
      </c>
      <c r="E157" s="208">
        <v>5</v>
      </c>
      <c r="F157" s="209">
        <v>4</v>
      </c>
    </row>
    <row r="158" spans="1:6" ht="12.75">
      <c r="A158" s="206" t="s">
        <v>177</v>
      </c>
      <c r="B158" s="207">
        <v>10</v>
      </c>
      <c r="C158" s="208">
        <v>7</v>
      </c>
      <c r="D158" s="207">
        <v>0</v>
      </c>
      <c r="E158" s="208">
        <v>0</v>
      </c>
      <c r="F158" s="209">
        <v>10</v>
      </c>
    </row>
    <row r="159" spans="1:6" ht="12.75">
      <c r="A159" s="206" t="s">
        <v>178</v>
      </c>
      <c r="B159" s="207">
        <v>5</v>
      </c>
      <c r="C159" s="208">
        <v>7.5</v>
      </c>
      <c r="D159" s="207">
        <v>1</v>
      </c>
      <c r="E159" s="208">
        <v>5</v>
      </c>
      <c r="F159" s="209">
        <v>6</v>
      </c>
    </row>
    <row r="160" spans="1:6" ht="12.75">
      <c r="A160" s="206" t="s">
        <v>179</v>
      </c>
      <c r="B160" s="207">
        <v>10</v>
      </c>
      <c r="C160" s="208">
        <v>8.75</v>
      </c>
      <c r="D160" s="207">
        <v>2</v>
      </c>
      <c r="E160" s="208">
        <v>5.25</v>
      </c>
      <c r="F160" s="209">
        <v>12</v>
      </c>
    </row>
    <row r="161" spans="1:6" ht="12.75">
      <c r="A161" s="206" t="s">
        <v>19</v>
      </c>
      <c r="B161" s="207">
        <v>1</v>
      </c>
      <c r="C161" s="208">
        <v>8</v>
      </c>
      <c r="D161" s="207">
        <v>0</v>
      </c>
      <c r="E161" s="208">
        <v>0</v>
      </c>
      <c r="F161" s="209">
        <v>1</v>
      </c>
    </row>
    <row r="162" spans="1:6" s="21" customFormat="1" ht="30" customHeight="1">
      <c r="A162" s="118" t="s">
        <v>468</v>
      </c>
      <c r="B162" s="165">
        <f>SUM(B129:B161)</f>
        <v>260</v>
      </c>
      <c r="C162" s="167">
        <f>SUM(C129:C161)/32</f>
        <v>8.372187499999999</v>
      </c>
      <c r="D162" s="165">
        <f>SUM(D129:D161)</f>
        <v>44</v>
      </c>
      <c r="E162" s="165">
        <f>SUM(E129:E161)/19</f>
        <v>5.406842105263158</v>
      </c>
      <c r="F162" s="165">
        <f>SUM(F129:F161)</f>
        <v>304</v>
      </c>
    </row>
    <row r="163" spans="1:6" s="214" customFormat="1" ht="12.75">
      <c r="A163" s="212"/>
      <c r="B163" s="213"/>
      <c r="C163" s="213"/>
      <c r="D163" s="213"/>
      <c r="E163" s="213"/>
      <c r="F163" s="213"/>
    </row>
    <row r="165" spans="1:7" s="21" customFormat="1" ht="51.75" customHeight="1">
      <c r="A165" s="107" t="s">
        <v>412</v>
      </c>
      <c r="B165" s="424" t="s">
        <v>59</v>
      </c>
      <c r="C165" s="425"/>
      <c r="D165" s="425"/>
      <c r="E165" s="425"/>
      <c r="F165" s="426"/>
      <c r="G165" s="133"/>
    </row>
    <row r="166" spans="1:6" s="21" customFormat="1" ht="27" customHeight="1">
      <c r="A166" s="467" t="s">
        <v>49</v>
      </c>
      <c r="B166" s="465" t="s">
        <v>530</v>
      </c>
      <c r="C166" s="466"/>
      <c r="D166" s="463" t="s">
        <v>531</v>
      </c>
      <c r="E166" s="464"/>
      <c r="F166" s="462" t="s">
        <v>43</v>
      </c>
    </row>
    <row r="167" spans="1:6" s="21" customFormat="1" ht="33.75" customHeight="1">
      <c r="A167" s="468"/>
      <c r="B167" s="97" t="s">
        <v>42</v>
      </c>
      <c r="C167" s="97" t="s">
        <v>510</v>
      </c>
      <c r="D167" s="97" t="s">
        <v>42</v>
      </c>
      <c r="E167" s="97" t="s">
        <v>510</v>
      </c>
      <c r="F167" s="462"/>
    </row>
    <row r="168" spans="1:6" ht="12.75">
      <c r="A168" s="206" t="s">
        <v>288</v>
      </c>
      <c r="B168" s="207">
        <v>5</v>
      </c>
      <c r="C168" s="208">
        <v>9.5</v>
      </c>
      <c r="D168" s="207">
        <v>0</v>
      </c>
      <c r="E168" s="208">
        <v>0</v>
      </c>
      <c r="F168" s="209">
        <v>5</v>
      </c>
    </row>
    <row r="169" spans="1:6" ht="12.75">
      <c r="A169" s="206" t="s">
        <v>287</v>
      </c>
      <c r="B169" s="207">
        <v>9</v>
      </c>
      <c r="C169" s="208">
        <v>8.83</v>
      </c>
      <c r="D169" s="207">
        <v>0</v>
      </c>
      <c r="E169" s="208">
        <v>0</v>
      </c>
      <c r="F169" s="209">
        <v>9</v>
      </c>
    </row>
    <row r="170" spans="1:6" ht="12.75">
      <c r="A170" s="206" t="s">
        <v>286</v>
      </c>
      <c r="B170" s="207">
        <v>2</v>
      </c>
      <c r="C170" s="208">
        <v>8</v>
      </c>
      <c r="D170" s="207">
        <v>2</v>
      </c>
      <c r="E170" s="208">
        <v>6</v>
      </c>
      <c r="F170" s="209">
        <v>4</v>
      </c>
    </row>
    <row r="171" spans="1:6" ht="12.75">
      <c r="A171" s="206" t="s">
        <v>285</v>
      </c>
      <c r="B171" s="207">
        <v>3</v>
      </c>
      <c r="C171" s="208">
        <v>9.5</v>
      </c>
      <c r="D171" s="207">
        <v>0</v>
      </c>
      <c r="E171" s="208">
        <v>0</v>
      </c>
      <c r="F171" s="209">
        <v>3</v>
      </c>
    </row>
    <row r="172" spans="1:6" ht="12.75">
      <c r="A172" s="206" t="s">
        <v>284</v>
      </c>
      <c r="B172" s="207">
        <v>3</v>
      </c>
      <c r="C172" s="208">
        <v>9</v>
      </c>
      <c r="D172" s="207">
        <v>0</v>
      </c>
      <c r="E172" s="208">
        <v>0</v>
      </c>
      <c r="F172" s="209">
        <v>3</v>
      </c>
    </row>
    <row r="173" spans="1:6" ht="12.75">
      <c r="A173" s="206" t="s">
        <v>31</v>
      </c>
      <c r="B173" s="207">
        <v>159</v>
      </c>
      <c r="C173" s="208">
        <v>9.47</v>
      </c>
      <c r="D173" s="207">
        <v>6</v>
      </c>
      <c r="E173" s="208">
        <v>5.35</v>
      </c>
      <c r="F173" s="209">
        <v>165</v>
      </c>
    </row>
    <row r="174" spans="1:6" ht="12.75">
      <c r="A174" s="206" t="s">
        <v>283</v>
      </c>
      <c r="B174" s="207">
        <v>1</v>
      </c>
      <c r="C174" s="208">
        <v>9.5</v>
      </c>
      <c r="D174" s="207">
        <v>1</v>
      </c>
      <c r="E174" s="208">
        <v>5</v>
      </c>
      <c r="F174" s="209">
        <v>2</v>
      </c>
    </row>
    <row r="175" spans="1:6" ht="12.75">
      <c r="A175" s="206" t="s">
        <v>282</v>
      </c>
      <c r="B175" s="207">
        <v>6</v>
      </c>
      <c r="C175" s="208">
        <v>9</v>
      </c>
      <c r="D175" s="207">
        <v>0</v>
      </c>
      <c r="E175" s="208"/>
      <c r="F175" s="209">
        <v>6</v>
      </c>
    </row>
    <row r="176" spans="1:6" ht="12.75">
      <c r="A176" s="206" t="s">
        <v>281</v>
      </c>
      <c r="B176" s="207">
        <v>7</v>
      </c>
      <c r="C176" s="208">
        <v>9</v>
      </c>
      <c r="D176" s="207">
        <v>1</v>
      </c>
      <c r="E176" s="208">
        <v>7</v>
      </c>
      <c r="F176" s="209">
        <v>8</v>
      </c>
    </row>
    <row r="177" spans="1:6" ht="12.75">
      <c r="A177" s="206" t="s">
        <v>280</v>
      </c>
      <c r="B177" s="207">
        <v>17</v>
      </c>
      <c r="C177" s="208">
        <v>9</v>
      </c>
      <c r="D177" s="207">
        <v>1</v>
      </c>
      <c r="E177" s="208">
        <v>6</v>
      </c>
      <c r="F177" s="209">
        <v>18</v>
      </c>
    </row>
    <row r="178" spans="1:6" ht="12.75">
      <c r="A178" s="206" t="s">
        <v>293</v>
      </c>
      <c r="B178" s="207">
        <v>1</v>
      </c>
      <c r="C178" s="208">
        <v>9</v>
      </c>
      <c r="D178" s="207">
        <v>0</v>
      </c>
      <c r="E178" s="208">
        <v>0</v>
      </c>
      <c r="F178" s="209">
        <v>1</v>
      </c>
    </row>
    <row r="179" spans="1:6" ht="12.75">
      <c r="A179" s="206" t="s">
        <v>279</v>
      </c>
      <c r="B179" s="207">
        <v>7</v>
      </c>
      <c r="C179" s="208">
        <v>10.5</v>
      </c>
      <c r="D179" s="207">
        <v>0</v>
      </c>
      <c r="E179" s="208">
        <v>0</v>
      </c>
      <c r="F179" s="209">
        <v>7</v>
      </c>
    </row>
    <row r="180" spans="1:6" ht="21">
      <c r="A180" s="206" t="s">
        <v>278</v>
      </c>
      <c r="B180" s="207">
        <v>9</v>
      </c>
      <c r="C180" s="208">
        <v>8.75</v>
      </c>
      <c r="D180" s="207">
        <v>1</v>
      </c>
      <c r="E180" s="208">
        <v>7</v>
      </c>
      <c r="F180" s="209">
        <v>10</v>
      </c>
    </row>
    <row r="181" spans="1:6" ht="12.75">
      <c r="A181" s="206" t="s">
        <v>277</v>
      </c>
      <c r="B181" s="207">
        <v>2</v>
      </c>
      <c r="C181" s="208">
        <v>8.5</v>
      </c>
      <c r="D181" s="207">
        <v>1</v>
      </c>
      <c r="E181" s="208">
        <v>6</v>
      </c>
      <c r="F181" s="209">
        <v>3</v>
      </c>
    </row>
    <row r="182" spans="1:6" ht="12.75">
      <c r="A182" s="206" t="s">
        <v>294</v>
      </c>
      <c r="B182" s="207">
        <v>1</v>
      </c>
      <c r="C182" s="208">
        <v>9</v>
      </c>
      <c r="D182" s="207">
        <v>0</v>
      </c>
      <c r="E182" s="208">
        <v>0</v>
      </c>
      <c r="F182" s="209">
        <v>1</v>
      </c>
    </row>
    <row r="183" spans="1:6" ht="12.75">
      <c r="A183" s="206" t="s">
        <v>180</v>
      </c>
      <c r="B183" s="207">
        <v>8</v>
      </c>
      <c r="C183" s="208">
        <v>9</v>
      </c>
      <c r="D183" s="207">
        <v>2</v>
      </c>
      <c r="E183" s="208">
        <v>5.5</v>
      </c>
      <c r="F183" s="209">
        <v>10</v>
      </c>
    </row>
    <row r="184" spans="1:6" ht="12.75">
      <c r="A184" s="206" t="s">
        <v>292</v>
      </c>
      <c r="B184" s="207">
        <v>0</v>
      </c>
      <c r="C184" s="208">
        <v>0</v>
      </c>
      <c r="D184" s="207">
        <v>2</v>
      </c>
      <c r="E184" s="208">
        <v>6</v>
      </c>
      <c r="F184" s="209">
        <v>2</v>
      </c>
    </row>
    <row r="185" spans="1:6" ht="12.75">
      <c r="A185" s="206" t="s">
        <v>276</v>
      </c>
      <c r="B185" s="207">
        <v>4</v>
      </c>
      <c r="C185" s="208">
        <v>10</v>
      </c>
      <c r="D185" s="207">
        <v>0</v>
      </c>
      <c r="E185" s="208">
        <v>0</v>
      </c>
      <c r="F185" s="209">
        <v>4</v>
      </c>
    </row>
    <row r="186" spans="1:6" ht="12.75">
      <c r="A186" s="206" t="s">
        <v>275</v>
      </c>
      <c r="B186" s="207">
        <v>4</v>
      </c>
      <c r="C186" s="208">
        <v>8</v>
      </c>
      <c r="D186" s="207">
        <v>0</v>
      </c>
      <c r="E186" s="208">
        <v>0</v>
      </c>
      <c r="F186" s="209">
        <v>4</v>
      </c>
    </row>
    <row r="187" spans="1:6" ht="12.75">
      <c r="A187" s="206" t="s">
        <v>274</v>
      </c>
      <c r="B187" s="207">
        <v>3</v>
      </c>
      <c r="C187" s="208">
        <v>9.5</v>
      </c>
      <c r="D187" s="207">
        <v>1</v>
      </c>
      <c r="E187" s="208">
        <v>6.5</v>
      </c>
      <c r="F187" s="209">
        <v>4</v>
      </c>
    </row>
    <row r="188" spans="1:6" ht="12.75">
      <c r="A188" s="206" t="s">
        <v>273</v>
      </c>
      <c r="B188" s="207">
        <v>2</v>
      </c>
      <c r="C188" s="208">
        <v>9</v>
      </c>
      <c r="D188" s="207">
        <v>0</v>
      </c>
      <c r="E188" s="208">
        <v>0</v>
      </c>
      <c r="F188" s="209">
        <v>2</v>
      </c>
    </row>
    <row r="189" spans="1:6" ht="12.75">
      <c r="A189" s="206" t="s">
        <v>272</v>
      </c>
      <c r="B189" s="207">
        <v>6</v>
      </c>
      <c r="C189" s="208">
        <v>10</v>
      </c>
      <c r="D189" s="207">
        <v>0</v>
      </c>
      <c r="E189" s="208">
        <v>0</v>
      </c>
      <c r="F189" s="209">
        <v>6</v>
      </c>
    </row>
    <row r="190" spans="1:6" ht="12.75">
      <c r="A190" s="206" t="s">
        <v>271</v>
      </c>
      <c r="B190" s="207">
        <v>2</v>
      </c>
      <c r="C190" s="208">
        <v>9</v>
      </c>
      <c r="D190" s="207">
        <v>0</v>
      </c>
      <c r="E190" s="208">
        <v>0</v>
      </c>
      <c r="F190" s="209">
        <v>2</v>
      </c>
    </row>
    <row r="191" spans="1:6" ht="12.75">
      <c r="A191" s="206" t="s">
        <v>181</v>
      </c>
      <c r="B191" s="207">
        <v>24</v>
      </c>
      <c r="C191" s="208">
        <v>9.25</v>
      </c>
      <c r="D191" s="207">
        <v>4</v>
      </c>
      <c r="E191" s="208">
        <v>6.45</v>
      </c>
      <c r="F191" s="209">
        <v>28</v>
      </c>
    </row>
    <row r="192" spans="1:6" ht="12.75">
      <c r="A192" s="206" t="s">
        <v>270</v>
      </c>
      <c r="B192" s="207">
        <v>4</v>
      </c>
      <c r="C192" s="208">
        <v>9</v>
      </c>
      <c r="D192" s="207">
        <v>0</v>
      </c>
      <c r="E192" s="208">
        <v>0</v>
      </c>
      <c r="F192" s="209">
        <v>4</v>
      </c>
    </row>
    <row r="193" spans="1:6" ht="12.75">
      <c r="A193" s="206" t="s">
        <v>291</v>
      </c>
      <c r="B193" s="207">
        <v>2</v>
      </c>
      <c r="C193" s="208">
        <v>9</v>
      </c>
      <c r="D193" s="207">
        <v>1</v>
      </c>
      <c r="E193" s="208">
        <v>6</v>
      </c>
      <c r="F193" s="209">
        <v>3</v>
      </c>
    </row>
    <row r="194" spans="1:6" ht="12.75">
      <c r="A194" s="206" t="s">
        <v>269</v>
      </c>
      <c r="B194" s="207">
        <v>8</v>
      </c>
      <c r="C194" s="208">
        <v>9.48</v>
      </c>
      <c r="D194" s="207">
        <v>0</v>
      </c>
      <c r="E194" s="208">
        <v>0</v>
      </c>
      <c r="F194" s="209">
        <v>8</v>
      </c>
    </row>
    <row r="195" spans="1:6" ht="12.75">
      <c r="A195" s="206" t="s">
        <v>268</v>
      </c>
      <c r="B195" s="207">
        <v>2</v>
      </c>
      <c r="C195" s="208">
        <v>10</v>
      </c>
      <c r="D195" s="207">
        <v>2</v>
      </c>
      <c r="E195" s="208">
        <v>6</v>
      </c>
      <c r="F195" s="209">
        <v>4</v>
      </c>
    </row>
    <row r="196" spans="1:6" ht="12.75">
      <c r="A196" s="206" t="s">
        <v>267</v>
      </c>
      <c r="B196" s="207">
        <v>8</v>
      </c>
      <c r="C196" s="208">
        <v>9.5</v>
      </c>
      <c r="D196" s="207">
        <v>1</v>
      </c>
      <c r="E196" s="208">
        <v>6</v>
      </c>
      <c r="F196" s="209">
        <v>9</v>
      </c>
    </row>
    <row r="197" spans="1:6" ht="12.75">
      <c r="A197" s="206" t="s">
        <v>290</v>
      </c>
      <c r="B197" s="207">
        <v>5</v>
      </c>
      <c r="C197" s="208">
        <v>10</v>
      </c>
      <c r="D197" s="207">
        <v>0</v>
      </c>
      <c r="E197" s="208">
        <v>0</v>
      </c>
      <c r="F197" s="209">
        <v>5</v>
      </c>
    </row>
    <row r="198" spans="1:6" ht="12.75">
      <c r="A198" s="206" t="s">
        <v>266</v>
      </c>
      <c r="B198" s="207">
        <v>1</v>
      </c>
      <c r="C198" s="208">
        <v>9</v>
      </c>
      <c r="D198" s="207">
        <v>0</v>
      </c>
      <c r="E198" s="208">
        <v>0</v>
      </c>
      <c r="F198" s="209">
        <v>1</v>
      </c>
    </row>
    <row r="199" spans="1:6" ht="12.75">
      <c r="A199" s="206" t="s">
        <v>265</v>
      </c>
      <c r="B199" s="207">
        <v>3</v>
      </c>
      <c r="C199" s="208">
        <v>8.5</v>
      </c>
      <c r="D199" s="207">
        <v>0</v>
      </c>
      <c r="E199" s="208">
        <v>0</v>
      </c>
      <c r="F199" s="209">
        <v>3</v>
      </c>
    </row>
    <row r="200" spans="1:6" ht="12.75">
      <c r="A200" s="206" t="s">
        <v>289</v>
      </c>
      <c r="B200" s="207">
        <v>2</v>
      </c>
      <c r="C200" s="208">
        <v>9</v>
      </c>
      <c r="D200" s="207">
        <v>0</v>
      </c>
      <c r="E200" s="208">
        <v>0</v>
      </c>
      <c r="F200" s="209">
        <v>2</v>
      </c>
    </row>
    <row r="201" spans="1:6" ht="12.75">
      <c r="A201" s="206" t="s">
        <v>264</v>
      </c>
      <c r="B201" s="207">
        <v>2</v>
      </c>
      <c r="C201" s="208">
        <v>10.5</v>
      </c>
      <c r="D201" s="207">
        <v>0</v>
      </c>
      <c r="E201" s="208">
        <v>0</v>
      </c>
      <c r="F201" s="209">
        <v>2</v>
      </c>
    </row>
    <row r="202" spans="1:6" ht="12.75">
      <c r="A202" s="206" t="s">
        <v>263</v>
      </c>
      <c r="B202" s="207">
        <v>6</v>
      </c>
      <c r="C202" s="208">
        <v>10</v>
      </c>
      <c r="D202" s="207">
        <v>1</v>
      </c>
      <c r="E202" s="208">
        <v>6</v>
      </c>
      <c r="F202" s="209">
        <v>7</v>
      </c>
    </row>
    <row r="203" spans="1:6" ht="12.75">
      <c r="A203" s="206" t="s">
        <v>262</v>
      </c>
      <c r="B203" s="207">
        <v>8</v>
      </c>
      <c r="C203" s="208">
        <v>10</v>
      </c>
      <c r="D203" s="207">
        <v>2</v>
      </c>
      <c r="E203" s="208">
        <v>6.5</v>
      </c>
      <c r="F203" s="209">
        <v>10</v>
      </c>
    </row>
    <row r="204" spans="1:6" ht="12.75">
      <c r="A204" s="206" t="s">
        <v>261</v>
      </c>
      <c r="B204" s="207">
        <v>2</v>
      </c>
      <c r="C204" s="208">
        <v>10</v>
      </c>
      <c r="D204" s="207">
        <v>0</v>
      </c>
      <c r="E204" s="208">
        <v>0</v>
      </c>
      <c r="F204" s="209">
        <v>2</v>
      </c>
    </row>
    <row r="205" spans="1:6" ht="12.75">
      <c r="A205" s="206" t="s">
        <v>260</v>
      </c>
      <c r="B205" s="207">
        <v>2</v>
      </c>
      <c r="C205" s="208">
        <v>8</v>
      </c>
      <c r="D205" s="207">
        <v>0</v>
      </c>
      <c r="E205" s="208">
        <v>0</v>
      </c>
      <c r="F205" s="209">
        <v>2</v>
      </c>
    </row>
    <row r="206" spans="1:6" s="21" customFormat="1" ht="27" customHeight="1">
      <c r="A206" s="467" t="s">
        <v>49</v>
      </c>
      <c r="B206" s="465" t="s">
        <v>530</v>
      </c>
      <c r="C206" s="466"/>
      <c r="D206" s="463" t="s">
        <v>531</v>
      </c>
      <c r="E206" s="464"/>
      <c r="F206" s="462" t="s">
        <v>43</v>
      </c>
    </row>
    <row r="207" spans="1:6" s="21" customFormat="1" ht="33.75" customHeight="1">
      <c r="A207" s="468"/>
      <c r="B207" s="97" t="s">
        <v>42</v>
      </c>
      <c r="C207" s="97" t="s">
        <v>510</v>
      </c>
      <c r="D207" s="97" t="s">
        <v>42</v>
      </c>
      <c r="E207" s="97" t="s">
        <v>510</v>
      </c>
      <c r="F207" s="462"/>
    </row>
    <row r="208" spans="1:6" ht="12.75">
      <c r="A208" s="206" t="s">
        <v>259</v>
      </c>
      <c r="B208" s="207">
        <v>4</v>
      </c>
      <c r="C208" s="208">
        <v>9</v>
      </c>
      <c r="D208" s="207">
        <v>0</v>
      </c>
      <c r="E208" s="208">
        <v>0</v>
      </c>
      <c r="F208" s="209">
        <v>4</v>
      </c>
    </row>
    <row r="209" spans="1:6" ht="12.75">
      <c r="A209" s="206" t="s">
        <v>258</v>
      </c>
      <c r="B209" s="207">
        <v>4</v>
      </c>
      <c r="C209" s="208">
        <v>8.5</v>
      </c>
      <c r="D209" s="207">
        <v>0</v>
      </c>
      <c r="E209" s="208">
        <v>0</v>
      </c>
      <c r="F209" s="209">
        <v>4</v>
      </c>
    </row>
    <row r="210" spans="1:6" ht="21">
      <c r="A210" s="206" t="s">
        <v>257</v>
      </c>
      <c r="B210" s="207">
        <v>14</v>
      </c>
      <c r="C210" s="208">
        <v>8.92</v>
      </c>
      <c r="D210" s="207">
        <v>2</v>
      </c>
      <c r="E210" s="208">
        <v>6</v>
      </c>
      <c r="F210" s="209">
        <v>16</v>
      </c>
    </row>
    <row r="211" spans="1:6" ht="21">
      <c r="A211" s="206" t="s">
        <v>256</v>
      </c>
      <c r="B211" s="207">
        <v>12</v>
      </c>
      <c r="C211" s="208">
        <v>9.19</v>
      </c>
      <c r="D211" s="207">
        <v>4</v>
      </c>
      <c r="E211" s="208">
        <v>6</v>
      </c>
      <c r="F211" s="209">
        <v>16</v>
      </c>
    </row>
    <row r="212" spans="1:6" ht="12.75">
      <c r="A212" s="206" t="s">
        <v>255</v>
      </c>
      <c r="B212" s="207">
        <v>5</v>
      </c>
      <c r="C212" s="208">
        <v>8.5</v>
      </c>
      <c r="D212" s="207">
        <v>1</v>
      </c>
      <c r="E212" s="208">
        <v>4.5</v>
      </c>
      <c r="F212" s="209">
        <v>6</v>
      </c>
    </row>
    <row r="213" spans="1:6" ht="12.75">
      <c r="A213" s="206" t="s">
        <v>554</v>
      </c>
      <c r="B213" s="207">
        <v>5</v>
      </c>
      <c r="C213" s="208">
        <v>8</v>
      </c>
      <c r="D213" s="207">
        <v>0</v>
      </c>
      <c r="E213" s="208">
        <v>0</v>
      </c>
      <c r="F213" s="209">
        <v>5</v>
      </c>
    </row>
    <row r="214" spans="1:6" ht="12.75">
      <c r="A214" s="206" t="s">
        <v>254</v>
      </c>
      <c r="B214" s="207">
        <v>6</v>
      </c>
      <c r="C214" s="208">
        <v>9</v>
      </c>
      <c r="D214" s="207">
        <v>1</v>
      </c>
      <c r="E214" s="208">
        <v>6</v>
      </c>
      <c r="F214" s="209">
        <v>7</v>
      </c>
    </row>
    <row r="215" spans="1:6" ht="12.75">
      <c r="A215" s="206" t="s">
        <v>253</v>
      </c>
      <c r="B215" s="207">
        <v>3</v>
      </c>
      <c r="C215" s="208">
        <v>9</v>
      </c>
      <c r="D215" s="207">
        <v>0</v>
      </c>
      <c r="E215" s="208">
        <v>0</v>
      </c>
      <c r="F215" s="209">
        <v>3</v>
      </c>
    </row>
    <row r="216" spans="1:6" ht="12.75">
      <c r="A216" s="206" t="s">
        <v>540</v>
      </c>
      <c r="B216" s="207">
        <v>9</v>
      </c>
      <c r="C216" s="208">
        <v>8</v>
      </c>
      <c r="D216" s="207">
        <v>1</v>
      </c>
      <c r="E216" s="208">
        <v>7</v>
      </c>
      <c r="F216" s="209">
        <v>10</v>
      </c>
    </row>
    <row r="217" spans="1:6" s="21" customFormat="1" ht="30" customHeight="1">
      <c r="A217" s="118" t="s">
        <v>469</v>
      </c>
      <c r="B217" s="165">
        <f>SUM(B168:B216)</f>
        <v>402</v>
      </c>
      <c r="C217" s="167">
        <f>SUM(C168:C216)/46</f>
        <v>9.13891304347826</v>
      </c>
      <c r="D217" s="165">
        <f>SUM(D168:D216)</f>
        <v>38</v>
      </c>
      <c r="E217" s="167">
        <f>SUM(E168:E216)/21</f>
        <v>6.038095238095238</v>
      </c>
      <c r="F217" s="165">
        <f>SUM(F168:F216)</f>
        <v>440</v>
      </c>
    </row>
    <row r="219" spans="1:7" ht="12.75" customHeight="1">
      <c r="A219" s="53" t="s">
        <v>511</v>
      </c>
      <c r="G219" s="215"/>
    </row>
    <row r="221" spans="1:7" s="21" customFormat="1" ht="51.75" customHeight="1">
      <c r="A221" s="107" t="s">
        <v>412</v>
      </c>
      <c r="B221" s="424" t="s">
        <v>60</v>
      </c>
      <c r="C221" s="425"/>
      <c r="D221" s="425"/>
      <c r="E221" s="425"/>
      <c r="F221" s="426"/>
      <c r="G221" s="133"/>
    </row>
    <row r="222" spans="1:6" s="21" customFormat="1" ht="27" customHeight="1">
      <c r="A222" s="467" t="s">
        <v>49</v>
      </c>
      <c r="B222" s="465" t="s">
        <v>530</v>
      </c>
      <c r="C222" s="466"/>
      <c r="D222" s="463" t="s">
        <v>531</v>
      </c>
      <c r="E222" s="464"/>
      <c r="F222" s="462" t="s">
        <v>43</v>
      </c>
    </row>
    <row r="223" spans="1:6" s="21" customFormat="1" ht="33.75" customHeight="1">
      <c r="A223" s="468"/>
      <c r="B223" s="97" t="s">
        <v>42</v>
      </c>
      <c r="C223" s="97" t="s">
        <v>510</v>
      </c>
      <c r="D223" s="97" t="s">
        <v>42</v>
      </c>
      <c r="E223" s="97" t="s">
        <v>510</v>
      </c>
      <c r="F223" s="462"/>
    </row>
    <row r="224" spans="1:6" ht="12.75">
      <c r="A224" s="206" t="s">
        <v>341</v>
      </c>
      <c r="B224" s="207">
        <v>4</v>
      </c>
      <c r="C224" s="208">
        <v>9</v>
      </c>
      <c r="D224" s="207">
        <v>0</v>
      </c>
      <c r="E224" s="208">
        <v>0</v>
      </c>
      <c r="F224" s="209">
        <f>B224+D224</f>
        <v>4</v>
      </c>
    </row>
    <row r="225" spans="1:6" ht="12.75">
      <c r="A225" s="206" t="s">
        <v>342</v>
      </c>
      <c r="B225" s="207">
        <v>2</v>
      </c>
      <c r="C225" s="208">
        <v>9</v>
      </c>
      <c r="D225" s="207">
        <v>0</v>
      </c>
      <c r="E225" s="208">
        <v>0</v>
      </c>
      <c r="F225" s="209">
        <f aca="true" t="shared" si="1" ref="F225:F243">B225+D225</f>
        <v>2</v>
      </c>
    </row>
    <row r="226" spans="1:6" ht="12.75">
      <c r="A226" s="206" t="s">
        <v>343</v>
      </c>
      <c r="B226" s="207">
        <v>4</v>
      </c>
      <c r="C226" s="208">
        <v>8.75</v>
      </c>
      <c r="D226" s="207">
        <v>2</v>
      </c>
      <c r="E226" s="208">
        <v>5.5</v>
      </c>
      <c r="F226" s="209">
        <f t="shared" si="1"/>
        <v>6</v>
      </c>
    </row>
    <row r="227" spans="1:6" ht="12.75">
      <c r="A227" s="206" t="s">
        <v>344</v>
      </c>
      <c r="B227" s="207">
        <v>9</v>
      </c>
      <c r="C227" s="208">
        <v>9</v>
      </c>
      <c r="D227" s="207">
        <v>2</v>
      </c>
      <c r="E227" s="208">
        <v>5</v>
      </c>
      <c r="F227" s="209">
        <f t="shared" si="1"/>
        <v>11</v>
      </c>
    </row>
    <row r="228" spans="1:6" ht="12.75">
      <c r="A228" s="206" t="s">
        <v>345</v>
      </c>
      <c r="B228" s="207">
        <v>2</v>
      </c>
      <c r="C228" s="208">
        <v>10</v>
      </c>
      <c r="D228" s="207">
        <v>0</v>
      </c>
      <c r="E228" s="208">
        <v>0</v>
      </c>
      <c r="F228" s="209">
        <f t="shared" si="1"/>
        <v>2</v>
      </c>
    </row>
    <row r="229" spans="1:6" ht="12.75">
      <c r="A229" s="206" t="s">
        <v>503</v>
      </c>
      <c r="B229" s="207">
        <v>3</v>
      </c>
      <c r="C229" s="208">
        <v>9</v>
      </c>
      <c r="D229" s="207">
        <v>3</v>
      </c>
      <c r="E229" s="208">
        <v>6</v>
      </c>
      <c r="F229" s="209">
        <f t="shared" si="1"/>
        <v>6</v>
      </c>
    </row>
    <row r="230" spans="1:6" ht="12.75">
      <c r="A230" s="206" t="s">
        <v>346</v>
      </c>
      <c r="B230" s="207">
        <v>5</v>
      </c>
      <c r="C230" s="208">
        <v>8</v>
      </c>
      <c r="D230" s="207">
        <v>2</v>
      </c>
      <c r="E230" s="208">
        <v>6</v>
      </c>
      <c r="F230" s="209">
        <f t="shared" si="1"/>
        <v>7</v>
      </c>
    </row>
    <row r="231" spans="1:6" ht="12.75">
      <c r="A231" s="206" t="s">
        <v>32</v>
      </c>
      <c r="B231" s="207">
        <v>76</v>
      </c>
      <c r="C231" s="208">
        <v>9.237373737373737</v>
      </c>
      <c r="D231" s="207">
        <v>4</v>
      </c>
      <c r="E231" s="208">
        <v>6</v>
      </c>
      <c r="F231" s="209">
        <f t="shared" si="1"/>
        <v>80</v>
      </c>
    </row>
    <row r="232" spans="1:6" ht="12.75">
      <c r="A232" s="206" t="s">
        <v>504</v>
      </c>
      <c r="B232" s="207">
        <v>1</v>
      </c>
      <c r="C232" s="208">
        <v>9.5</v>
      </c>
      <c r="D232" s="207">
        <v>0</v>
      </c>
      <c r="E232" s="208">
        <v>0</v>
      </c>
      <c r="F232" s="209">
        <f t="shared" si="1"/>
        <v>1</v>
      </c>
    </row>
    <row r="233" spans="1:6" ht="12.75">
      <c r="A233" s="206" t="s">
        <v>347</v>
      </c>
      <c r="B233" s="207">
        <v>1</v>
      </c>
      <c r="C233" s="208">
        <v>10</v>
      </c>
      <c r="D233" s="207">
        <v>0</v>
      </c>
      <c r="E233" s="208">
        <v>0</v>
      </c>
      <c r="F233" s="209">
        <f t="shared" si="1"/>
        <v>1</v>
      </c>
    </row>
    <row r="234" spans="1:6" ht="12.75">
      <c r="A234" s="206" t="s">
        <v>348</v>
      </c>
      <c r="B234" s="207">
        <v>2</v>
      </c>
      <c r="C234" s="208">
        <v>9.5</v>
      </c>
      <c r="D234" s="207">
        <v>0</v>
      </c>
      <c r="E234" s="208">
        <v>0</v>
      </c>
      <c r="F234" s="209">
        <f t="shared" si="1"/>
        <v>2</v>
      </c>
    </row>
    <row r="235" spans="1:6" ht="12.75">
      <c r="A235" s="206" t="s">
        <v>349</v>
      </c>
      <c r="B235" s="207">
        <v>2</v>
      </c>
      <c r="C235" s="208">
        <v>8.5</v>
      </c>
      <c r="D235" s="207">
        <v>2</v>
      </c>
      <c r="E235" s="208">
        <v>6</v>
      </c>
      <c r="F235" s="209">
        <f t="shared" si="1"/>
        <v>4</v>
      </c>
    </row>
    <row r="236" spans="1:6" ht="12.75">
      <c r="A236" s="206" t="s">
        <v>350</v>
      </c>
      <c r="B236" s="207">
        <v>3</v>
      </c>
      <c r="C236" s="208">
        <v>10</v>
      </c>
      <c r="D236" s="207">
        <v>0</v>
      </c>
      <c r="E236" s="208">
        <v>0</v>
      </c>
      <c r="F236" s="209">
        <f t="shared" si="1"/>
        <v>3</v>
      </c>
    </row>
    <row r="237" spans="1:6" ht="12.75">
      <c r="A237" s="206" t="s">
        <v>351</v>
      </c>
      <c r="B237" s="207">
        <v>2</v>
      </c>
      <c r="C237" s="208">
        <v>9.5</v>
      </c>
      <c r="D237" s="207">
        <v>0</v>
      </c>
      <c r="E237" s="208">
        <v>0</v>
      </c>
      <c r="F237" s="209">
        <f t="shared" si="1"/>
        <v>2</v>
      </c>
    </row>
    <row r="238" spans="1:6" ht="12.75">
      <c r="A238" s="206" t="s">
        <v>505</v>
      </c>
      <c r="B238" s="207">
        <v>3</v>
      </c>
      <c r="C238" s="208">
        <v>9</v>
      </c>
      <c r="D238" s="207">
        <v>0</v>
      </c>
      <c r="E238" s="208">
        <v>0</v>
      </c>
      <c r="F238" s="209">
        <f t="shared" si="1"/>
        <v>3</v>
      </c>
    </row>
    <row r="239" spans="1:6" ht="12.75">
      <c r="A239" s="206" t="s">
        <v>333</v>
      </c>
      <c r="B239" s="207">
        <v>5</v>
      </c>
      <c r="C239" s="208">
        <v>10</v>
      </c>
      <c r="D239" s="207">
        <v>0</v>
      </c>
      <c r="E239" s="208">
        <v>0</v>
      </c>
      <c r="F239" s="209">
        <f t="shared" si="1"/>
        <v>5</v>
      </c>
    </row>
    <row r="240" spans="1:6" ht="12.75">
      <c r="A240" s="206" t="s">
        <v>507</v>
      </c>
      <c r="B240" s="207">
        <v>1</v>
      </c>
      <c r="C240" s="208">
        <v>10</v>
      </c>
      <c r="D240" s="207">
        <v>0</v>
      </c>
      <c r="E240" s="208">
        <v>0</v>
      </c>
      <c r="F240" s="209">
        <f t="shared" si="1"/>
        <v>1</v>
      </c>
    </row>
    <row r="241" spans="1:6" ht="12.75">
      <c r="A241" s="206" t="s">
        <v>334</v>
      </c>
      <c r="B241" s="207">
        <v>3</v>
      </c>
      <c r="C241" s="208">
        <v>10</v>
      </c>
      <c r="D241" s="207">
        <v>0</v>
      </c>
      <c r="E241" s="208">
        <v>0</v>
      </c>
      <c r="F241" s="209">
        <f t="shared" si="1"/>
        <v>3</v>
      </c>
    </row>
    <row r="242" spans="1:6" ht="12.75">
      <c r="A242" s="206" t="s">
        <v>335</v>
      </c>
      <c r="B242" s="207">
        <v>4</v>
      </c>
      <c r="C242" s="208">
        <v>8.25</v>
      </c>
      <c r="D242" s="207">
        <v>0</v>
      </c>
      <c r="E242" s="208">
        <v>0</v>
      </c>
      <c r="F242" s="209">
        <f t="shared" si="1"/>
        <v>4</v>
      </c>
    </row>
    <row r="243" spans="1:6" s="21" customFormat="1" ht="30" customHeight="1">
      <c r="A243" s="118" t="s">
        <v>470</v>
      </c>
      <c r="B243" s="165">
        <v>132</v>
      </c>
      <c r="C243" s="167">
        <v>9.186147186147187</v>
      </c>
      <c r="D243" s="165">
        <v>15</v>
      </c>
      <c r="E243" s="167">
        <v>5.785714285714286</v>
      </c>
      <c r="F243" s="165">
        <f t="shared" si="1"/>
        <v>147</v>
      </c>
    </row>
    <row r="246" spans="1:7" s="21" customFormat="1" ht="51.75" customHeight="1">
      <c r="A246" s="107" t="s">
        <v>412</v>
      </c>
      <c r="B246" s="424" t="s">
        <v>61</v>
      </c>
      <c r="C246" s="425"/>
      <c r="D246" s="425"/>
      <c r="E246" s="425"/>
      <c r="F246" s="426"/>
      <c r="G246" s="133"/>
    </row>
    <row r="247" spans="1:6" s="21" customFormat="1" ht="27" customHeight="1">
      <c r="A247" s="467" t="s">
        <v>49</v>
      </c>
      <c r="B247" s="465" t="s">
        <v>530</v>
      </c>
      <c r="C247" s="466"/>
      <c r="D247" s="463" t="s">
        <v>531</v>
      </c>
      <c r="E247" s="464"/>
      <c r="F247" s="462" t="s">
        <v>43</v>
      </c>
    </row>
    <row r="248" spans="1:6" s="21" customFormat="1" ht="33.75" customHeight="1">
      <c r="A248" s="468"/>
      <c r="B248" s="97" t="s">
        <v>42</v>
      </c>
      <c r="C248" s="97" t="s">
        <v>510</v>
      </c>
      <c r="D248" s="97" t="s">
        <v>42</v>
      </c>
      <c r="E248" s="97" t="s">
        <v>510</v>
      </c>
      <c r="F248" s="462"/>
    </row>
    <row r="249" spans="1:6" ht="12.75">
      <c r="A249" s="206" t="s">
        <v>182</v>
      </c>
      <c r="B249" s="207">
        <v>5</v>
      </c>
      <c r="C249" s="208">
        <v>8.25</v>
      </c>
      <c r="D249" s="207">
        <v>1</v>
      </c>
      <c r="E249" s="208">
        <v>5</v>
      </c>
      <c r="F249" s="209">
        <v>6</v>
      </c>
    </row>
    <row r="250" spans="1:6" ht="12.75">
      <c r="A250" s="206" t="s">
        <v>183</v>
      </c>
      <c r="B250" s="207">
        <v>8</v>
      </c>
      <c r="C250" s="208">
        <v>8.75</v>
      </c>
      <c r="D250" s="207">
        <v>0</v>
      </c>
      <c r="E250" s="208">
        <v>0</v>
      </c>
      <c r="F250" s="209">
        <v>8</v>
      </c>
    </row>
    <row r="251" spans="1:6" ht="12.75">
      <c r="A251" s="206" t="s">
        <v>313</v>
      </c>
      <c r="B251" s="207">
        <v>1</v>
      </c>
      <c r="C251" s="208">
        <v>8</v>
      </c>
      <c r="D251" s="207">
        <v>0</v>
      </c>
      <c r="E251" s="208">
        <v>0</v>
      </c>
      <c r="F251" s="209">
        <v>1</v>
      </c>
    </row>
    <row r="252" spans="1:6" ht="12.75">
      <c r="A252" s="206" t="s">
        <v>312</v>
      </c>
      <c r="B252" s="207">
        <v>4</v>
      </c>
      <c r="C252" s="208">
        <v>8</v>
      </c>
      <c r="D252" s="207">
        <v>0</v>
      </c>
      <c r="E252" s="208">
        <v>0</v>
      </c>
      <c r="F252" s="209">
        <v>4</v>
      </c>
    </row>
    <row r="253" spans="1:6" ht="12.75">
      <c r="A253" s="206" t="s">
        <v>520</v>
      </c>
      <c r="B253" s="207">
        <v>1</v>
      </c>
      <c r="C253" s="208">
        <v>10</v>
      </c>
      <c r="D253" s="207">
        <v>1</v>
      </c>
      <c r="E253" s="208">
        <v>6</v>
      </c>
      <c r="F253" s="209">
        <v>2</v>
      </c>
    </row>
    <row r="254" spans="1:6" ht="12.75">
      <c r="A254" s="206" t="s">
        <v>309</v>
      </c>
      <c r="B254" s="207">
        <v>3</v>
      </c>
      <c r="C254" s="208">
        <v>10</v>
      </c>
      <c r="D254" s="207">
        <v>0</v>
      </c>
      <c r="E254" s="208">
        <v>0</v>
      </c>
      <c r="F254" s="209">
        <v>3</v>
      </c>
    </row>
    <row r="255" spans="1:6" ht="12.75">
      <c r="A255" s="206" t="s">
        <v>184</v>
      </c>
      <c r="B255" s="207">
        <v>6</v>
      </c>
      <c r="C255" s="208">
        <v>8</v>
      </c>
      <c r="D255" s="207">
        <v>0</v>
      </c>
      <c r="E255" s="208">
        <v>0</v>
      </c>
      <c r="F255" s="209">
        <v>6</v>
      </c>
    </row>
    <row r="256" spans="1:6" ht="12.75">
      <c r="A256" s="206" t="s">
        <v>519</v>
      </c>
      <c r="B256" s="207">
        <v>5</v>
      </c>
      <c r="C256" s="208">
        <v>9</v>
      </c>
      <c r="D256" s="207">
        <v>0</v>
      </c>
      <c r="E256" s="208">
        <v>0</v>
      </c>
      <c r="F256" s="209">
        <v>5</v>
      </c>
    </row>
    <row r="257" spans="1:6" ht="12.75">
      <c r="A257" s="206" t="s">
        <v>518</v>
      </c>
      <c r="B257" s="207">
        <v>2</v>
      </c>
      <c r="C257" s="208">
        <v>9.5</v>
      </c>
      <c r="D257" s="207">
        <v>0</v>
      </c>
      <c r="E257" s="208">
        <v>0</v>
      </c>
      <c r="F257" s="209">
        <v>2</v>
      </c>
    </row>
    <row r="258" spans="1:6" ht="12.75">
      <c r="A258" s="206" t="s">
        <v>308</v>
      </c>
      <c r="B258" s="207">
        <v>17</v>
      </c>
      <c r="C258" s="208">
        <v>8.05</v>
      </c>
      <c r="D258" s="207">
        <v>0</v>
      </c>
      <c r="E258" s="208">
        <v>0</v>
      </c>
      <c r="F258" s="209">
        <v>17</v>
      </c>
    </row>
    <row r="259" spans="1:6" ht="12.75">
      <c r="A259" s="206" t="s">
        <v>517</v>
      </c>
      <c r="B259" s="207">
        <v>4</v>
      </c>
      <c r="C259" s="208">
        <v>9</v>
      </c>
      <c r="D259" s="207">
        <v>0</v>
      </c>
      <c r="E259" s="208">
        <v>0</v>
      </c>
      <c r="F259" s="209">
        <v>4</v>
      </c>
    </row>
    <row r="260" spans="1:6" ht="12.75">
      <c r="A260" s="206" t="s">
        <v>516</v>
      </c>
      <c r="B260" s="207">
        <v>15</v>
      </c>
      <c r="C260" s="208">
        <v>9.19</v>
      </c>
      <c r="D260" s="207">
        <v>0</v>
      </c>
      <c r="E260" s="208">
        <v>0</v>
      </c>
      <c r="F260" s="209">
        <v>15</v>
      </c>
    </row>
    <row r="261" spans="1:6" ht="12.75">
      <c r="A261" s="206" t="s">
        <v>515</v>
      </c>
      <c r="B261" s="207">
        <v>6</v>
      </c>
      <c r="C261" s="208">
        <v>7.5</v>
      </c>
      <c r="D261" s="207">
        <v>0</v>
      </c>
      <c r="E261" s="208">
        <v>0</v>
      </c>
      <c r="F261" s="209">
        <v>6</v>
      </c>
    </row>
    <row r="262" spans="1:6" ht="12.75">
      <c r="A262" s="206" t="s">
        <v>33</v>
      </c>
      <c r="B262" s="207">
        <v>59</v>
      </c>
      <c r="C262" s="208">
        <v>9.23</v>
      </c>
      <c r="D262" s="207">
        <v>8</v>
      </c>
      <c r="E262" s="208">
        <v>7</v>
      </c>
      <c r="F262" s="209">
        <v>67</v>
      </c>
    </row>
    <row r="263" spans="1:6" ht="12.75">
      <c r="A263" s="206" t="s">
        <v>514</v>
      </c>
      <c r="B263" s="207">
        <v>1</v>
      </c>
      <c r="C263" s="208">
        <v>10</v>
      </c>
      <c r="D263" s="207">
        <v>1</v>
      </c>
      <c r="E263" s="208">
        <v>5.5</v>
      </c>
      <c r="F263" s="209">
        <v>2</v>
      </c>
    </row>
    <row r="264" spans="1:6" ht="12.75">
      <c r="A264" s="206" t="s">
        <v>185</v>
      </c>
      <c r="B264" s="207">
        <v>6</v>
      </c>
      <c r="C264" s="208">
        <v>8.17</v>
      </c>
      <c r="D264" s="207">
        <v>0</v>
      </c>
      <c r="E264" s="208">
        <v>0</v>
      </c>
      <c r="F264" s="209">
        <v>6</v>
      </c>
    </row>
    <row r="265" spans="1:6" ht="21">
      <c r="A265" s="206" t="s">
        <v>307</v>
      </c>
      <c r="B265" s="207">
        <v>2</v>
      </c>
      <c r="C265" s="208">
        <v>9</v>
      </c>
      <c r="D265" s="207">
        <v>0</v>
      </c>
      <c r="E265" s="208">
        <v>0</v>
      </c>
      <c r="F265" s="209">
        <v>2</v>
      </c>
    </row>
    <row r="266" spans="1:6" ht="12.75">
      <c r="A266" s="206" t="s">
        <v>522</v>
      </c>
      <c r="B266" s="207">
        <v>3</v>
      </c>
      <c r="C266" s="208">
        <v>10</v>
      </c>
      <c r="D266" s="207">
        <v>0</v>
      </c>
      <c r="E266" s="208">
        <v>0</v>
      </c>
      <c r="F266" s="209">
        <v>3</v>
      </c>
    </row>
    <row r="267" spans="1:6" s="21" customFormat="1" ht="30" customHeight="1">
      <c r="A267" s="118" t="s">
        <v>402</v>
      </c>
      <c r="B267" s="165">
        <f>SUM(B249:B266)</f>
        <v>148</v>
      </c>
      <c r="C267" s="167">
        <f>SUM(C249:C266)/18</f>
        <v>8.868888888888888</v>
      </c>
      <c r="D267" s="165">
        <f>SUM(D249:D266)</f>
        <v>11</v>
      </c>
      <c r="E267" s="167">
        <f>SUM(E249:E266)/4</f>
        <v>5.875</v>
      </c>
      <c r="F267" s="165">
        <f>SUM(F249:F266)</f>
        <v>159</v>
      </c>
    </row>
    <row r="268" s="214" customFormat="1" ht="12.75"/>
    <row r="269" ht="12.75">
      <c r="A269" s="196" t="s">
        <v>203</v>
      </c>
    </row>
    <row r="270" ht="12.75" customHeight="1"/>
    <row r="272" spans="1:7" s="21" customFormat="1" ht="51.75" customHeight="1">
      <c r="A272" s="107" t="s">
        <v>412</v>
      </c>
      <c r="B272" s="424" t="s">
        <v>498</v>
      </c>
      <c r="C272" s="425"/>
      <c r="D272" s="425"/>
      <c r="E272" s="425"/>
      <c r="F272" s="426"/>
      <c r="G272" s="133"/>
    </row>
    <row r="273" spans="1:6" s="21" customFormat="1" ht="27" customHeight="1">
      <c r="A273" s="467" t="s">
        <v>49</v>
      </c>
      <c r="B273" s="465" t="s">
        <v>530</v>
      </c>
      <c r="C273" s="466"/>
      <c r="D273" s="463" t="s">
        <v>531</v>
      </c>
      <c r="E273" s="464"/>
      <c r="F273" s="462" t="s">
        <v>43</v>
      </c>
    </row>
    <row r="274" spans="1:6" s="21" customFormat="1" ht="33.75" customHeight="1">
      <c r="A274" s="468"/>
      <c r="B274" s="97" t="s">
        <v>42</v>
      </c>
      <c r="C274" s="97" t="s">
        <v>510</v>
      </c>
      <c r="D274" s="97" t="s">
        <v>42</v>
      </c>
      <c r="E274" s="97" t="s">
        <v>510</v>
      </c>
      <c r="F274" s="462"/>
    </row>
    <row r="275" spans="1:6" ht="12.75">
      <c r="A275" s="206" t="s">
        <v>186</v>
      </c>
      <c r="B275" s="207">
        <v>0</v>
      </c>
      <c r="C275" s="208">
        <v>0</v>
      </c>
      <c r="D275" s="207">
        <v>2</v>
      </c>
      <c r="E275" s="208">
        <v>5.5</v>
      </c>
      <c r="F275" s="209">
        <v>2</v>
      </c>
    </row>
    <row r="276" spans="1:6" ht="12.75">
      <c r="A276" s="206" t="s">
        <v>370</v>
      </c>
      <c r="B276" s="207">
        <v>1</v>
      </c>
      <c r="C276" s="208">
        <v>9</v>
      </c>
      <c r="D276" s="207">
        <v>2</v>
      </c>
      <c r="E276" s="208">
        <v>6.5</v>
      </c>
      <c r="F276" s="209">
        <v>3</v>
      </c>
    </row>
    <row r="277" spans="1:6" ht="21">
      <c r="A277" s="206" t="s">
        <v>327</v>
      </c>
      <c r="B277" s="207">
        <v>1</v>
      </c>
      <c r="C277" s="208">
        <v>8</v>
      </c>
      <c r="D277" s="207">
        <v>2</v>
      </c>
      <c r="E277" s="208">
        <v>6.5</v>
      </c>
      <c r="F277" s="209">
        <v>3</v>
      </c>
    </row>
    <row r="278" spans="1:6" ht="12.75">
      <c r="A278" s="206" t="s">
        <v>326</v>
      </c>
      <c r="B278" s="207">
        <v>31</v>
      </c>
      <c r="C278" s="208">
        <v>9.13</v>
      </c>
      <c r="D278" s="207">
        <v>3</v>
      </c>
      <c r="E278" s="208">
        <v>6.13</v>
      </c>
      <c r="F278" s="209">
        <v>34</v>
      </c>
    </row>
    <row r="279" spans="1:6" ht="12.75">
      <c r="A279" s="206" t="s">
        <v>325</v>
      </c>
      <c r="B279" s="207">
        <v>6</v>
      </c>
      <c r="C279" s="208">
        <v>8.25</v>
      </c>
      <c r="D279" s="207">
        <v>4</v>
      </c>
      <c r="E279" s="208">
        <v>5</v>
      </c>
      <c r="F279" s="209">
        <v>10</v>
      </c>
    </row>
    <row r="280" spans="1:6" ht="12.75">
      <c r="A280" s="206" t="s">
        <v>376</v>
      </c>
      <c r="B280" s="207">
        <v>0</v>
      </c>
      <c r="C280" s="208">
        <v>0</v>
      </c>
      <c r="D280" s="207">
        <v>2</v>
      </c>
      <c r="E280" s="208">
        <v>6</v>
      </c>
      <c r="F280" s="209">
        <v>2</v>
      </c>
    </row>
    <row r="281" spans="1:6" ht="12.75">
      <c r="A281" s="206" t="s">
        <v>324</v>
      </c>
      <c r="B281" s="207">
        <v>41</v>
      </c>
      <c r="C281" s="208">
        <v>8.61</v>
      </c>
      <c r="D281" s="207">
        <v>7</v>
      </c>
      <c r="E281" s="208">
        <v>6.13</v>
      </c>
      <c r="F281" s="209">
        <v>48</v>
      </c>
    </row>
    <row r="282" spans="1:6" ht="12.75">
      <c r="A282" s="206" t="s">
        <v>323</v>
      </c>
      <c r="B282" s="207">
        <v>2</v>
      </c>
      <c r="C282" s="208">
        <v>8.5</v>
      </c>
      <c r="D282" s="207">
        <v>2</v>
      </c>
      <c r="E282" s="208">
        <v>6.25</v>
      </c>
      <c r="F282" s="209">
        <v>4</v>
      </c>
    </row>
    <row r="283" spans="1:6" ht="12.75">
      <c r="A283" s="206" t="s">
        <v>379</v>
      </c>
      <c r="B283" s="207">
        <v>1</v>
      </c>
      <c r="C283" s="208">
        <v>7</v>
      </c>
      <c r="D283" s="207">
        <v>0</v>
      </c>
      <c r="E283" s="208">
        <v>0</v>
      </c>
      <c r="F283" s="209">
        <v>1</v>
      </c>
    </row>
    <row r="284" spans="1:6" ht="12.75">
      <c r="A284" s="206" t="s">
        <v>322</v>
      </c>
      <c r="B284" s="207">
        <v>3</v>
      </c>
      <c r="C284" s="208">
        <v>8.5</v>
      </c>
      <c r="D284" s="207">
        <v>0</v>
      </c>
      <c r="E284" s="208">
        <v>0</v>
      </c>
      <c r="F284" s="209">
        <v>3</v>
      </c>
    </row>
    <row r="285" spans="1:6" ht="12.75">
      <c r="A285" s="206" t="s">
        <v>321</v>
      </c>
      <c r="B285" s="207">
        <v>1</v>
      </c>
      <c r="C285" s="208">
        <v>8.5</v>
      </c>
      <c r="D285" s="207">
        <v>0</v>
      </c>
      <c r="E285" s="208">
        <v>0</v>
      </c>
      <c r="F285" s="209">
        <v>1</v>
      </c>
    </row>
    <row r="286" spans="1:6" ht="12.75">
      <c r="A286" s="206" t="s">
        <v>369</v>
      </c>
      <c r="B286" s="207">
        <v>2</v>
      </c>
      <c r="C286" s="208">
        <v>8</v>
      </c>
      <c r="D286" s="207">
        <v>0</v>
      </c>
      <c r="E286" s="208">
        <v>0</v>
      </c>
      <c r="F286" s="209">
        <v>2</v>
      </c>
    </row>
    <row r="287" spans="1:6" ht="12.75">
      <c r="A287" s="206" t="s">
        <v>320</v>
      </c>
      <c r="B287" s="207">
        <v>2</v>
      </c>
      <c r="C287" s="208">
        <v>8.5</v>
      </c>
      <c r="D287" s="207">
        <v>1</v>
      </c>
      <c r="E287" s="208">
        <v>8</v>
      </c>
      <c r="F287" s="209">
        <v>3</v>
      </c>
    </row>
    <row r="288" spans="1:6" ht="12.75">
      <c r="A288" s="206" t="s">
        <v>375</v>
      </c>
      <c r="B288" s="207">
        <v>1</v>
      </c>
      <c r="C288" s="208">
        <v>8</v>
      </c>
      <c r="D288" s="207">
        <v>0</v>
      </c>
      <c r="E288" s="208">
        <v>0</v>
      </c>
      <c r="F288" s="209">
        <v>1</v>
      </c>
    </row>
    <row r="289" spans="1:6" ht="12.75">
      <c r="A289" s="206" t="s">
        <v>368</v>
      </c>
      <c r="B289" s="207">
        <v>2</v>
      </c>
      <c r="C289" s="208">
        <v>11</v>
      </c>
      <c r="D289" s="207">
        <v>1</v>
      </c>
      <c r="E289" s="208">
        <v>7.5</v>
      </c>
      <c r="F289" s="209">
        <v>3</v>
      </c>
    </row>
    <row r="290" spans="1:6" ht="12.75">
      <c r="A290" s="206" t="s">
        <v>374</v>
      </c>
      <c r="B290" s="207">
        <v>0</v>
      </c>
      <c r="C290" s="208">
        <v>0</v>
      </c>
      <c r="D290" s="207">
        <v>1</v>
      </c>
      <c r="E290" s="208">
        <v>6.5</v>
      </c>
      <c r="F290" s="209">
        <v>1</v>
      </c>
    </row>
    <row r="291" spans="1:6" ht="12.75">
      <c r="A291" s="206" t="s">
        <v>367</v>
      </c>
      <c r="B291" s="207">
        <v>0</v>
      </c>
      <c r="C291" s="208">
        <v>0</v>
      </c>
      <c r="D291" s="207">
        <v>1</v>
      </c>
      <c r="E291" s="208">
        <v>7.5</v>
      </c>
      <c r="F291" s="209">
        <v>1</v>
      </c>
    </row>
    <row r="292" spans="1:6" ht="12.75">
      <c r="A292" s="206" t="s">
        <v>373</v>
      </c>
      <c r="B292" s="207">
        <v>0</v>
      </c>
      <c r="C292" s="208">
        <v>0</v>
      </c>
      <c r="D292" s="207">
        <v>1</v>
      </c>
      <c r="E292" s="208">
        <v>5</v>
      </c>
      <c r="F292" s="209">
        <v>1</v>
      </c>
    </row>
    <row r="293" spans="1:6" ht="12.75">
      <c r="A293" s="206" t="s">
        <v>319</v>
      </c>
      <c r="B293" s="207">
        <v>2</v>
      </c>
      <c r="C293" s="208">
        <v>8</v>
      </c>
      <c r="D293" s="207">
        <v>1</v>
      </c>
      <c r="E293" s="208">
        <v>5</v>
      </c>
      <c r="F293" s="209">
        <v>3</v>
      </c>
    </row>
    <row r="294" spans="1:6" ht="12.75">
      <c r="A294" s="206" t="s">
        <v>366</v>
      </c>
      <c r="B294" s="207">
        <v>1</v>
      </c>
      <c r="C294" s="208">
        <v>8.5</v>
      </c>
      <c r="D294" s="207">
        <v>0</v>
      </c>
      <c r="E294" s="208">
        <v>0</v>
      </c>
      <c r="F294" s="209">
        <v>1</v>
      </c>
    </row>
    <row r="295" spans="1:6" ht="12.75">
      <c r="A295" s="206" t="s">
        <v>372</v>
      </c>
      <c r="B295" s="207">
        <v>0</v>
      </c>
      <c r="C295" s="208">
        <v>0</v>
      </c>
      <c r="D295" s="207">
        <v>1</v>
      </c>
      <c r="E295" s="208">
        <v>5</v>
      </c>
      <c r="F295" s="209">
        <v>1</v>
      </c>
    </row>
    <row r="296" spans="1:6" ht="21">
      <c r="A296" s="206" t="s">
        <v>318</v>
      </c>
      <c r="B296" s="207">
        <v>3</v>
      </c>
      <c r="C296" s="208">
        <v>8.5</v>
      </c>
      <c r="D296" s="207">
        <v>1</v>
      </c>
      <c r="E296" s="208">
        <v>5.5</v>
      </c>
      <c r="F296" s="209">
        <v>4</v>
      </c>
    </row>
    <row r="297" spans="1:6" ht="12.75">
      <c r="A297" s="206" t="s">
        <v>378</v>
      </c>
      <c r="B297" s="207">
        <v>1</v>
      </c>
      <c r="C297" s="208">
        <v>9</v>
      </c>
      <c r="D297" s="207">
        <v>1</v>
      </c>
      <c r="E297" s="208">
        <v>6.5</v>
      </c>
      <c r="F297" s="209">
        <v>2</v>
      </c>
    </row>
    <row r="298" spans="1:6" s="21" customFormat="1" ht="30" customHeight="1">
      <c r="A298" s="118" t="s">
        <v>98</v>
      </c>
      <c r="B298" s="165">
        <f>SUM(B275:B297)</f>
        <v>101</v>
      </c>
      <c r="C298" s="167">
        <f>SUM(C275:C297)/17</f>
        <v>8.528823529411765</v>
      </c>
      <c r="D298" s="165">
        <f>SUM(D275:D297)</f>
        <v>33</v>
      </c>
      <c r="E298" s="167">
        <f>SUM(E275:E297)/17</f>
        <v>6.147647058823529</v>
      </c>
      <c r="F298" s="165">
        <f>SUM(F275:F297)</f>
        <v>134</v>
      </c>
    </row>
    <row r="299" ht="12.75" customHeight="1"/>
    <row r="301" spans="1:7" s="21" customFormat="1" ht="51.75" customHeight="1">
      <c r="A301" s="107" t="s">
        <v>412</v>
      </c>
      <c r="B301" s="424" t="s">
        <v>364</v>
      </c>
      <c r="C301" s="425"/>
      <c r="D301" s="425"/>
      <c r="E301" s="425"/>
      <c r="F301" s="426"/>
      <c r="G301" s="133"/>
    </row>
    <row r="302" spans="1:6" s="21" customFormat="1" ht="27" customHeight="1">
      <c r="A302" s="467" t="s">
        <v>49</v>
      </c>
      <c r="B302" s="465" t="s">
        <v>530</v>
      </c>
      <c r="C302" s="466"/>
      <c r="D302" s="463" t="s">
        <v>531</v>
      </c>
      <c r="E302" s="464"/>
      <c r="F302" s="462" t="s">
        <v>43</v>
      </c>
    </row>
    <row r="303" spans="1:6" s="21" customFormat="1" ht="33.75" customHeight="1">
      <c r="A303" s="468"/>
      <c r="B303" s="97" t="s">
        <v>42</v>
      </c>
      <c r="C303" s="97" t="s">
        <v>510</v>
      </c>
      <c r="D303" s="97" t="s">
        <v>42</v>
      </c>
      <c r="E303" s="97" t="s">
        <v>510</v>
      </c>
      <c r="F303" s="462"/>
    </row>
    <row r="304" spans="1:6" ht="12.75">
      <c r="A304" s="206" t="s">
        <v>187</v>
      </c>
      <c r="B304" s="207">
        <v>4</v>
      </c>
      <c r="C304" s="208">
        <v>8</v>
      </c>
      <c r="D304" s="207">
        <v>0</v>
      </c>
      <c r="E304" s="208">
        <v>0</v>
      </c>
      <c r="F304" s="209">
        <f aca="true" t="shared" si="2" ref="F304:F311">B304+D304</f>
        <v>4</v>
      </c>
    </row>
    <row r="305" spans="1:6" ht="12.75">
      <c r="A305" s="206" t="s">
        <v>188</v>
      </c>
      <c r="B305" s="207">
        <v>5</v>
      </c>
      <c r="C305" s="208">
        <v>8</v>
      </c>
      <c r="D305" s="207">
        <v>0</v>
      </c>
      <c r="E305" s="208">
        <v>0</v>
      </c>
      <c r="F305" s="209">
        <f t="shared" si="2"/>
        <v>5</v>
      </c>
    </row>
    <row r="306" spans="1:6" ht="12.75">
      <c r="A306" s="206" t="s">
        <v>189</v>
      </c>
      <c r="B306" s="207">
        <v>0</v>
      </c>
      <c r="C306" s="208">
        <v>0</v>
      </c>
      <c r="D306" s="207">
        <v>1</v>
      </c>
      <c r="E306" s="208">
        <v>5</v>
      </c>
      <c r="F306" s="209">
        <f t="shared" si="2"/>
        <v>1</v>
      </c>
    </row>
    <row r="307" spans="1:6" ht="12.75">
      <c r="A307" s="206" t="s">
        <v>190</v>
      </c>
      <c r="B307" s="207">
        <v>4</v>
      </c>
      <c r="C307" s="208">
        <v>8.5</v>
      </c>
      <c r="D307" s="207">
        <v>0</v>
      </c>
      <c r="E307" s="208">
        <v>0</v>
      </c>
      <c r="F307" s="209">
        <f t="shared" si="2"/>
        <v>4</v>
      </c>
    </row>
    <row r="308" spans="1:6" ht="12.75">
      <c r="A308" s="206" t="s">
        <v>191</v>
      </c>
      <c r="B308" s="207">
        <v>1</v>
      </c>
      <c r="C308" s="208">
        <v>8</v>
      </c>
      <c r="D308" s="207">
        <v>0</v>
      </c>
      <c r="E308" s="208">
        <v>0</v>
      </c>
      <c r="F308" s="209">
        <f t="shared" si="2"/>
        <v>1</v>
      </c>
    </row>
    <row r="309" spans="1:6" ht="12.75">
      <c r="A309" s="206" t="s">
        <v>192</v>
      </c>
      <c r="B309" s="207">
        <v>0</v>
      </c>
      <c r="C309" s="208">
        <v>0</v>
      </c>
      <c r="D309" s="207">
        <v>2</v>
      </c>
      <c r="E309" s="208">
        <v>6</v>
      </c>
      <c r="F309" s="209">
        <f t="shared" si="2"/>
        <v>2</v>
      </c>
    </row>
    <row r="310" spans="1:6" ht="12.75">
      <c r="A310" s="206" t="s">
        <v>219</v>
      </c>
      <c r="B310" s="207">
        <v>0</v>
      </c>
      <c r="C310" s="208">
        <v>0</v>
      </c>
      <c r="D310" s="207">
        <v>1</v>
      </c>
      <c r="E310" s="208">
        <v>5</v>
      </c>
      <c r="F310" s="209">
        <f t="shared" si="2"/>
        <v>1</v>
      </c>
    </row>
    <row r="311" spans="1:6" ht="12.75">
      <c r="A311" s="206" t="s">
        <v>193</v>
      </c>
      <c r="B311" s="207">
        <v>12</v>
      </c>
      <c r="C311" s="208">
        <v>7.5</v>
      </c>
      <c r="D311" s="207">
        <v>0</v>
      </c>
      <c r="E311" s="208">
        <v>0</v>
      </c>
      <c r="F311" s="209">
        <f t="shared" si="2"/>
        <v>12</v>
      </c>
    </row>
    <row r="312" spans="1:6" ht="12.75">
      <c r="A312" s="206" t="s">
        <v>35</v>
      </c>
      <c r="B312" s="207">
        <v>30</v>
      </c>
      <c r="C312" s="208">
        <v>8.16</v>
      </c>
      <c r="D312" s="207">
        <v>5</v>
      </c>
      <c r="E312" s="208">
        <v>6</v>
      </c>
      <c r="F312" s="209">
        <v>35</v>
      </c>
    </row>
    <row r="313" spans="1:6" ht="21">
      <c r="A313" s="206" t="s">
        <v>194</v>
      </c>
      <c r="B313" s="207">
        <v>2</v>
      </c>
      <c r="C313" s="208">
        <v>8.5</v>
      </c>
      <c r="D313" s="207">
        <v>0</v>
      </c>
      <c r="E313" s="208">
        <v>0</v>
      </c>
      <c r="F313" s="209">
        <f>B313+D313</f>
        <v>2</v>
      </c>
    </row>
    <row r="314" spans="1:6" ht="21">
      <c r="A314" s="206" t="s">
        <v>195</v>
      </c>
      <c r="B314" s="207">
        <v>2</v>
      </c>
      <c r="C314" s="208">
        <v>8</v>
      </c>
      <c r="D314" s="207">
        <v>2</v>
      </c>
      <c r="E314" s="208">
        <v>5</v>
      </c>
      <c r="F314" s="209">
        <f>B314+D314</f>
        <v>4</v>
      </c>
    </row>
    <row r="315" spans="1:6" ht="12.75">
      <c r="A315" s="206" t="s">
        <v>196</v>
      </c>
      <c r="B315" s="207">
        <v>3</v>
      </c>
      <c r="C315" s="208">
        <v>8.5</v>
      </c>
      <c r="D315" s="207">
        <v>0</v>
      </c>
      <c r="E315" s="208">
        <v>0</v>
      </c>
      <c r="F315" s="209">
        <f>B315+D315</f>
        <v>3</v>
      </c>
    </row>
    <row r="316" spans="1:6" s="21" customFormat="1" ht="30" customHeight="1">
      <c r="A316" s="118" t="s">
        <v>404</v>
      </c>
      <c r="B316" s="165">
        <f>SUM(B304:B315)</f>
        <v>63</v>
      </c>
      <c r="C316" s="167">
        <f>SUM(C304:C315)/9</f>
        <v>8.128888888888888</v>
      </c>
      <c r="D316" s="165">
        <f>SUM(D304:D315)</f>
        <v>11</v>
      </c>
      <c r="E316" s="167">
        <f>SUM(E304:E315)/5</f>
        <v>5.4</v>
      </c>
      <c r="F316" s="165">
        <f>SUM(F304:F315)</f>
        <v>74</v>
      </c>
    </row>
  </sheetData>
  <mergeCells count="59">
    <mergeCell ref="A206:A207"/>
    <mergeCell ref="B206:C206"/>
    <mergeCell ref="D206:E206"/>
    <mergeCell ref="F206:F207"/>
    <mergeCell ref="G3:G4"/>
    <mergeCell ref="B1:G1"/>
    <mergeCell ref="A302:A303"/>
    <mergeCell ref="B302:C302"/>
    <mergeCell ref="D302:E302"/>
    <mergeCell ref="F302:F303"/>
    <mergeCell ref="A273:A274"/>
    <mergeCell ref="B273:C273"/>
    <mergeCell ref="D273:E273"/>
    <mergeCell ref="F273:F274"/>
    <mergeCell ref="A247:A248"/>
    <mergeCell ref="B247:C247"/>
    <mergeCell ref="D247:E247"/>
    <mergeCell ref="F247:F248"/>
    <mergeCell ref="D166:E166"/>
    <mergeCell ref="F166:F167"/>
    <mergeCell ref="F58:F59"/>
    <mergeCell ref="A127:A128"/>
    <mergeCell ref="B127:C127"/>
    <mergeCell ref="A85:A86"/>
    <mergeCell ref="B85:C85"/>
    <mergeCell ref="A166:A167"/>
    <mergeCell ref="B166:C166"/>
    <mergeCell ref="A58:A59"/>
    <mergeCell ref="B272:F272"/>
    <mergeCell ref="F3:F4"/>
    <mergeCell ref="D3:E3"/>
    <mergeCell ref="A3:A4"/>
    <mergeCell ref="B3:C3"/>
    <mergeCell ref="A37:A38"/>
    <mergeCell ref="B36:F36"/>
    <mergeCell ref="A16:G16"/>
    <mergeCell ref="A17:G17"/>
    <mergeCell ref="A18:G18"/>
    <mergeCell ref="A222:A223"/>
    <mergeCell ref="B222:C222"/>
    <mergeCell ref="D222:E222"/>
    <mergeCell ref="F222:F223"/>
    <mergeCell ref="B58:C58"/>
    <mergeCell ref="D58:E58"/>
    <mergeCell ref="A35:G35"/>
    <mergeCell ref="B37:C37"/>
    <mergeCell ref="D37:E37"/>
    <mergeCell ref="F37:F38"/>
    <mergeCell ref="B57:F57"/>
    <mergeCell ref="B301:F301"/>
    <mergeCell ref="B84:F84"/>
    <mergeCell ref="B126:F126"/>
    <mergeCell ref="B165:F165"/>
    <mergeCell ref="B221:F221"/>
    <mergeCell ref="F127:F128"/>
    <mergeCell ref="D85:E85"/>
    <mergeCell ref="F85:F86"/>
    <mergeCell ref="B246:F246"/>
    <mergeCell ref="D127:E12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&amp;C&amp;8&amp;P</oddFooter>
  </headerFooter>
  <rowBreaks count="10" manualBreakCount="10">
    <brk id="35" max="255" man="1"/>
    <brk id="56" max="255" man="1"/>
    <brk id="83" max="255" man="1"/>
    <brk id="125" max="255" man="1"/>
    <brk id="164" max="255" man="1"/>
    <brk id="205" max="255" man="1"/>
    <brk id="220" max="255" man="1"/>
    <brk id="245" max="255" man="1"/>
    <brk id="271" max="255" man="1"/>
    <brk id="30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4"/>
  <sheetViews>
    <sheetView workbookViewId="0" topLeftCell="A1">
      <selection activeCell="A33" sqref="A1:G33"/>
    </sheetView>
  </sheetViews>
  <sheetFormatPr defaultColWidth="9.140625" defaultRowHeight="12.75"/>
  <cols>
    <col min="1" max="1" width="21.57421875" style="144" customWidth="1"/>
    <col min="2" max="2" width="11.28125" style="144" bestFit="1" customWidth="1"/>
    <col min="3" max="3" width="10.421875" style="144" bestFit="1" customWidth="1"/>
    <col min="4" max="4" width="9.421875" style="144" bestFit="1" customWidth="1"/>
    <col min="5" max="5" width="10.421875" style="144" customWidth="1"/>
    <col min="6" max="6" width="11.28125" style="144" bestFit="1" customWidth="1"/>
    <col min="7" max="7" width="12.7109375" style="144" bestFit="1" customWidth="1"/>
    <col min="8" max="16384" width="9.140625" style="144" customWidth="1"/>
  </cols>
  <sheetData>
    <row r="1" spans="1:7" s="131" customFormat="1" ht="51.75" customHeight="1">
      <c r="A1" s="1" t="s">
        <v>557</v>
      </c>
      <c r="B1" s="430" t="s">
        <v>99</v>
      </c>
      <c r="C1" s="450"/>
      <c r="D1" s="450"/>
      <c r="E1" s="450"/>
      <c r="F1" s="450"/>
      <c r="G1" s="451"/>
    </row>
    <row r="3" spans="1:7" ht="22.5" customHeight="1">
      <c r="A3" s="453" t="s">
        <v>410</v>
      </c>
      <c r="B3" s="432" t="s">
        <v>530</v>
      </c>
      <c r="C3" s="434"/>
      <c r="D3" s="463" t="s">
        <v>531</v>
      </c>
      <c r="E3" s="469"/>
      <c r="F3" s="427" t="s">
        <v>43</v>
      </c>
      <c r="G3" s="427" t="s">
        <v>6</v>
      </c>
    </row>
    <row r="4" spans="1:7" ht="33" customHeight="1">
      <c r="A4" s="472"/>
      <c r="B4" s="97" t="s">
        <v>42</v>
      </c>
      <c r="C4" s="97" t="s">
        <v>510</v>
      </c>
      <c r="D4" s="97" t="s">
        <v>42</v>
      </c>
      <c r="E4" s="97" t="s">
        <v>510</v>
      </c>
      <c r="F4" s="427"/>
      <c r="G4" s="427"/>
    </row>
    <row r="5" spans="1:9" ht="12.75" customHeight="1">
      <c r="A5" s="203" t="s">
        <v>27</v>
      </c>
      <c r="B5" s="199">
        <f>B47</f>
        <v>52</v>
      </c>
      <c r="C5" s="174">
        <f>C47</f>
        <v>8.5</v>
      </c>
      <c r="D5" s="173">
        <f>D47</f>
        <v>1</v>
      </c>
      <c r="E5" s="174">
        <f>E47</f>
        <v>5</v>
      </c>
      <c r="F5" s="175">
        <f>F47</f>
        <v>53</v>
      </c>
      <c r="G5" s="176">
        <f>F5/$F$14*100</f>
        <v>4.673721340388007</v>
      </c>
      <c r="I5" s="177"/>
    </row>
    <row r="6" spans="1:7" ht="12.75" customHeight="1">
      <c r="A6" s="204" t="s">
        <v>28</v>
      </c>
      <c r="B6" s="199">
        <f>B67</f>
        <v>70</v>
      </c>
      <c r="C6" s="174">
        <f>C67</f>
        <v>8.51923076923077</v>
      </c>
      <c r="D6" s="173">
        <f>D67</f>
        <v>17</v>
      </c>
      <c r="E6" s="174">
        <f>E67</f>
        <v>6.666666666666667</v>
      </c>
      <c r="F6" s="175">
        <f>F67</f>
        <v>87</v>
      </c>
      <c r="G6" s="176">
        <f aca="true" t="shared" si="0" ref="G6:G14">F6/$F$14*100</f>
        <v>7.671957671957672</v>
      </c>
    </row>
    <row r="7" spans="1:7" ht="12.75" customHeight="1">
      <c r="A7" s="204" t="s">
        <v>29</v>
      </c>
      <c r="B7" s="199">
        <f>B101</f>
        <v>123</v>
      </c>
      <c r="C7" s="174">
        <f>C101</f>
        <v>7.9552</v>
      </c>
      <c r="D7" s="173">
        <f>D101</f>
        <v>25</v>
      </c>
      <c r="E7" s="174">
        <f>E101</f>
        <v>5.409090909090909</v>
      </c>
      <c r="F7" s="175">
        <f>F101</f>
        <v>148</v>
      </c>
      <c r="G7" s="176">
        <f t="shared" si="0"/>
        <v>13.051146384479717</v>
      </c>
    </row>
    <row r="8" spans="1:7" ht="12.75" customHeight="1">
      <c r="A8" s="204" t="s">
        <v>30</v>
      </c>
      <c r="B8" s="199">
        <f>B137</f>
        <v>176</v>
      </c>
      <c r="C8" s="174">
        <f>C137</f>
        <v>8.342857142857143</v>
      </c>
      <c r="D8" s="173">
        <f>D137</f>
        <v>30</v>
      </c>
      <c r="E8" s="174">
        <f>E137</f>
        <v>5.36875</v>
      </c>
      <c r="F8" s="175">
        <f>F137</f>
        <v>206</v>
      </c>
      <c r="G8" s="176">
        <f t="shared" si="0"/>
        <v>18.165784832451497</v>
      </c>
    </row>
    <row r="9" spans="1:7" ht="12.75" customHeight="1">
      <c r="A9" s="204" t="s">
        <v>31</v>
      </c>
      <c r="B9" s="199">
        <f>B185</f>
        <v>312</v>
      </c>
      <c r="C9" s="174">
        <f>C185</f>
        <v>9.119085365853659</v>
      </c>
      <c r="D9" s="173">
        <f>D185</f>
        <v>27</v>
      </c>
      <c r="E9" s="174">
        <f>E185</f>
        <v>5.979411764705882</v>
      </c>
      <c r="F9" s="175">
        <f>F185</f>
        <v>339</v>
      </c>
      <c r="G9" s="176">
        <f t="shared" si="0"/>
        <v>29.894179894179896</v>
      </c>
    </row>
    <row r="10" spans="1:7" ht="12.75" customHeight="1">
      <c r="A10" s="204" t="s">
        <v>32</v>
      </c>
      <c r="B10" s="199">
        <f>B206</f>
        <v>90</v>
      </c>
      <c r="C10" s="174">
        <f>C206</f>
        <v>9.3</v>
      </c>
      <c r="D10" s="173">
        <f>D206</f>
        <v>2</v>
      </c>
      <c r="E10" s="174">
        <f>E206</f>
        <v>6</v>
      </c>
      <c r="F10" s="175">
        <f>F206</f>
        <v>92</v>
      </c>
      <c r="G10" s="176">
        <f t="shared" si="0"/>
        <v>8.112874779541446</v>
      </c>
    </row>
    <row r="11" spans="1:7" ht="12.75" customHeight="1">
      <c r="A11" s="204" t="s">
        <v>33</v>
      </c>
      <c r="B11" s="199">
        <f>B224</f>
        <v>68</v>
      </c>
      <c r="C11" s="174">
        <f>C224</f>
        <v>9.181818181818182</v>
      </c>
      <c r="D11" s="173">
        <f>D224</f>
        <v>10</v>
      </c>
      <c r="E11" s="174">
        <f>E224</f>
        <v>5.875</v>
      </c>
      <c r="F11" s="175">
        <f>F224</f>
        <v>78</v>
      </c>
      <c r="G11" s="176">
        <f t="shared" si="0"/>
        <v>6.878306878306878</v>
      </c>
    </row>
    <row r="12" spans="1:7" ht="12.75" customHeight="1">
      <c r="A12" s="204" t="s">
        <v>34</v>
      </c>
      <c r="B12" s="199">
        <f>B240</f>
        <v>65</v>
      </c>
      <c r="C12" s="174">
        <f>C240</f>
        <v>8.25</v>
      </c>
      <c r="D12" s="173">
        <f>D240</f>
        <v>5</v>
      </c>
      <c r="E12" s="174">
        <f>E240</f>
        <v>5.5</v>
      </c>
      <c r="F12" s="175">
        <f>F240</f>
        <v>70</v>
      </c>
      <c r="G12" s="176">
        <f t="shared" si="0"/>
        <v>6.172839506172839</v>
      </c>
    </row>
    <row r="13" spans="1:7" ht="12.75" customHeight="1">
      <c r="A13" s="205" t="s">
        <v>35</v>
      </c>
      <c r="B13" s="200">
        <f>B254</f>
        <v>54</v>
      </c>
      <c r="C13" s="179">
        <f>C254</f>
        <v>8.0625</v>
      </c>
      <c r="D13" s="178">
        <f>D254</f>
        <v>7</v>
      </c>
      <c r="E13" s="179">
        <f>E254</f>
        <v>5.5</v>
      </c>
      <c r="F13" s="180">
        <f>F254</f>
        <v>61</v>
      </c>
      <c r="G13" s="181">
        <f t="shared" si="0"/>
        <v>5.379188712522046</v>
      </c>
    </row>
    <row r="14" spans="1:7" s="13" customFormat="1" ht="28.5" customHeight="1">
      <c r="A14" s="201" t="s">
        <v>36</v>
      </c>
      <c r="B14" s="18">
        <f>SUM(B5:B13)</f>
        <v>1010</v>
      </c>
      <c r="C14" s="93">
        <f>SUM(C5:C13)</f>
        <v>77.23069145975975</v>
      </c>
      <c r="D14" s="18">
        <f>SUM(D5:D13)</f>
        <v>124</v>
      </c>
      <c r="E14" s="93">
        <f>SUM(E5:E13)</f>
        <v>51.298919340463456</v>
      </c>
      <c r="F14" s="18">
        <f>SUM(F5:F13)</f>
        <v>1134</v>
      </c>
      <c r="G14" s="93">
        <f t="shared" si="0"/>
        <v>100</v>
      </c>
    </row>
    <row r="16" spans="1:7" s="122" customFormat="1" ht="32.25" customHeight="1">
      <c r="A16" s="470" t="s">
        <v>88</v>
      </c>
      <c r="B16" s="470"/>
      <c r="C16" s="470"/>
      <c r="D16" s="470"/>
      <c r="E16" s="470"/>
      <c r="F16" s="470"/>
      <c r="G16" s="470"/>
    </row>
    <row r="17" spans="1:7" s="122" customFormat="1" ht="14.25" customHeight="1">
      <c r="A17" s="470" t="s">
        <v>93</v>
      </c>
      <c r="B17" s="470"/>
      <c r="C17" s="470"/>
      <c r="D17" s="470"/>
      <c r="E17" s="470"/>
      <c r="F17" s="470"/>
      <c r="G17" s="470"/>
    </row>
    <row r="18" spans="1:7" s="54" customFormat="1" ht="30.75" customHeight="1">
      <c r="A18" s="471" t="s">
        <v>65</v>
      </c>
      <c r="B18" s="471"/>
      <c r="C18" s="471"/>
      <c r="D18" s="471"/>
      <c r="E18" s="471"/>
      <c r="F18" s="471"/>
      <c r="G18" s="471"/>
    </row>
    <row r="19" spans="1:7" s="54" customFormat="1" ht="22.5" customHeight="1">
      <c r="A19" s="133"/>
      <c r="B19" s="133"/>
      <c r="C19" s="133"/>
      <c r="D19" s="133"/>
      <c r="E19" s="133"/>
      <c r="F19" s="133"/>
      <c r="G19" s="133"/>
    </row>
    <row r="20" spans="1:7" s="54" customFormat="1" ht="22.5" customHeight="1">
      <c r="A20" s="133"/>
      <c r="C20" s="54" t="s">
        <v>500</v>
      </c>
      <c r="D20" s="54" t="s">
        <v>64</v>
      </c>
      <c r="E20" s="133"/>
      <c r="F20" s="133"/>
      <c r="G20" s="133"/>
    </row>
    <row r="21" spans="1:7" s="54" customFormat="1" ht="22.5" customHeight="1">
      <c r="A21" s="133"/>
      <c r="B21" s="366" t="s">
        <v>27</v>
      </c>
      <c r="C21" s="367">
        <v>52</v>
      </c>
      <c r="D21" s="371">
        <v>1</v>
      </c>
      <c r="E21" s="133"/>
      <c r="F21" s="133"/>
      <c r="G21" s="133"/>
    </row>
    <row r="22" spans="1:7" s="54" customFormat="1" ht="22.5" customHeight="1">
      <c r="A22" s="133"/>
      <c r="B22" s="368" t="s">
        <v>28</v>
      </c>
      <c r="C22" s="367">
        <v>70</v>
      </c>
      <c r="D22" s="371">
        <v>17</v>
      </c>
      <c r="E22" s="133"/>
      <c r="F22" s="133"/>
      <c r="G22" s="133"/>
    </row>
    <row r="23" spans="1:7" s="54" customFormat="1" ht="22.5" customHeight="1">
      <c r="A23" s="133"/>
      <c r="B23" s="368" t="s">
        <v>29</v>
      </c>
      <c r="C23" s="367">
        <v>123</v>
      </c>
      <c r="D23" s="371">
        <v>25</v>
      </c>
      <c r="E23" s="133"/>
      <c r="F23" s="133"/>
      <c r="G23" s="133"/>
    </row>
    <row r="24" spans="1:7" s="54" customFormat="1" ht="22.5" customHeight="1">
      <c r="A24" s="133"/>
      <c r="B24" s="368" t="s">
        <v>30</v>
      </c>
      <c r="C24" s="367">
        <v>176</v>
      </c>
      <c r="D24" s="371">
        <v>30</v>
      </c>
      <c r="E24" s="133"/>
      <c r="F24" s="133"/>
      <c r="G24" s="133"/>
    </row>
    <row r="25" spans="1:7" s="54" customFormat="1" ht="22.5" customHeight="1">
      <c r="A25" s="133"/>
      <c r="B25" s="368" t="s">
        <v>31</v>
      </c>
      <c r="C25" s="367">
        <v>312</v>
      </c>
      <c r="D25" s="371">
        <v>27</v>
      </c>
      <c r="E25" s="133"/>
      <c r="F25" s="133"/>
      <c r="G25" s="133"/>
    </row>
    <row r="26" spans="1:7" s="54" customFormat="1" ht="22.5" customHeight="1">
      <c r="A26" s="133"/>
      <c r="B26" s="368" t="s">
        <v>32</v>
      </c>
      <c r="C26" s="367">
        <v>90</v>
      </c>
      <c r="D26" s="371">
        <v>2</v>
      </c>
      <c r="E26" s="133"/>
      <c r="F26" s="133"/>
      <c r="G26" s="133"/>
    </row>
    <row r="27" spans="1:7" s="54" customFormat="1" ht="22.5" customHeight="1">
      <c r="A27" s="133"/>
      <c r="B27" s="368" t="s">
        <v>33</v>
      </c>
      <c r="C27" s="367">
        <v>68</v>
      </c>
      <c r="D27" s="371">
        <v>10</v>
      </c>
      <c r="E27" s="133"/>
      <c r="F27" s="133"/>
      <c r="G27" s="133"/>
    </row>
    <row r="28" spans="1:7" s="54" customFormat="1" ht="22.5" customHeight="1">
      <c r="A28" s="133"/>
      <c r="B28" s="368" t="s">
        <v>34</v>
      </c>
      <c r="C28" s="367">
        <v>65</v>
      </c>
      <c r="D28" s="371">
        <v>5</v>
      </c>
      <c r="E28" s="133"/>
      <c r="F28" s="133"/>
      <c r="G28" s="133"/>
    </row>
    <row r="29" spans="1:7" s="54" customFormat="1" ht="22.5" customHeight="1">
      <c r="A29" s="133"/>
      <c r="B29" s="369" t="s">
        <v>35</v>
      </c>
      <c r="C29" s="370">
        <v>54</v>
      </c>
      <c r="D29" s="371">
        <v>7</v>
      </c>
      <c r="E29" s="133"/>
      <c r="F29" s="133"/>
      <c r="G29" s="133"/>
    </row>
    <row r="30" spans="1:7" s="54" customFormat="1" ht="22.5" customHeight="1">
      <c r="A30" s="133"/>
      <c r="B30" s="133"/>
      <c r="C30" s="133"/>
      <c r="D30" s="133"/>
      <c r="E30" s="133"/>
      <c r="F30" s="133"/>
      <c r="G30" s="133"/>
    </row>
    <row r="31" spans="1:7" s="54" customFormat="1" ht="22.5" customHeight="1">
      <c r="A31" s="133"/>
      <c r="B31" s="133"/>
      <c r="C31" s="133"/>
      <c r="D31" s="133"/>
      <c r="E31" s="133"/>
      <c r="F31" s="133"/>
      <c r="G31" s="133"/>
    </row>
    <row r="32" spans="1:7" s="54" customFormat="1" ht="22.5" customHeight="1">
      <c r="A32" s="133"/>
      <c r="B32" s="133"/>
      <c r="C32" s="133"/>
      <c r="D32" s="133"/>
      <c r="E32" s="133"/>
      <c r="F32" s="133"/>
      <c r="G32" s="133"/>
    </row>
    <row r="33" spans="1:7" ht="39.75" customHeight="1">
      <c r="A33" s="440" t="s">
        <v>84</v>
      </c>
      <c r="B33" s="440"/>
      <c r="C33" s="440"/>
      <c r="D33" s="440"/>
      <c r="E33" s="440"/>
      <c r="F33" s="440"/>
      <c r="G33" s="440"/>
    </row>
    <row r="34" spans="1:6" s="155" customFormat="1" ht="51.75" customHeight="1">
      <c r="A34" s="107" t="s">
        <v>557</v>
      </c>
      <c r="B34" s="424" t="s">
        <v>91</v>
      </c>
      <c r="C34" s="425"/>
      <c r="D34" s="425"/>
      <c r="E34" s="425"/>
      <c r="F34" s="426"/>
    </row>
    <row r="36" spans="1:6" s="155" customFormat="1" ht="27" customHeight="1">
      <c r="A36" s="467" t="s">
        <v>49</v>
      </c>
      <c r="B36" s="465" t="s">
        <v>530</v>
      </c>
      <c r="C36" s="466"/>
      <c r="D36" s="463" t="s">
        <v>531</v>
      </c>
      <c r="E36" s="464"/>
      <c r="F36" s="462" t="s">
        <v>43</v>
      </c>
    </row>
    <row r="37" spans="1:6" s="155" customFormat="1" ht="33.75" customHeight="1">
      <c r="A37" s="468"/>
      <c r="B37" s="97" t="s">
        <v>42</v>
      </c>
      <c r="C37" s="97" t="s">
        <v>510</v>
      </c>
      <c r="D37" s="97" t="s">
        <v>42</v>
      </c>
      <c r="E37" s="97" t="s">
        <v>510</v>
      </c>
      <c r="F37" s="462"/>
    </row>
    <row r="38" spans="1:6" ht="12.75">
      <c r="A38" s="168" t="s">
        <v>428</v>
      </c>
      <c r="B38" s="161">
        <v>2</v>
      </c>
      <c r="C38" s="162">
        <v>8</v>
      </c>
      <c r="D38" s="161">
        <v>0</v>
      </c>
      <c r="E38" s="162">
        <v>0</v>
      </c>
      <c r="F38" s="169">
        <f>B38+D38</f>
        <v>2</v>
      </c>
    </row>
    <row r="39" spans="1:6" ht="12.75">
      <c r="A39" s="168" t="s">
        <v>429</v>
      </c>
      <c r="B39" s="161">
        <v>3</v>
      </c>
      <c r="C39" s="162">
        <v>10</v>
      </c>
      <c r="D39" s="161">
        <v>0</v>
      </c>
      <c r="E39" s="162">
        <v>0</v>
      </c>
      <c r="F39" s="169">
        <f aca="true" t="shared" si="1" ref="F39:F46">B39+D39</f>
        <v>3</v>
      </c>
    </row>
    <row r="40" spans="1:6" ht="12.75">
      <c r="A40" s="168" t="s">
        <v>430</v>
      </c>
      <c r="B40" s="161">
        <v>1</v>
      </c>
      <c r="C40" s="162">
        <v>8.5</v>
      </c>
      <c r="D40" s="161">
        <v>0</v>
      </c>
      <c r="E40" s="162">
        <v>0</v>
      </c>
      <c r="F40" s="169">
        <f t="shared" si="1"/>
        <v>1</v>
      </c>
    </row>
    <row r="41" spans="1:6" ht="12.75">
      <c r="A41" s="168" t="s">
        <v>431</v>
      </c>
      <c r="B41" s="161">
        <v>3</v>
      </c>
      <c r="C41" s="162">
        <v>8</v>
      </c>
      <c r="D41" s="161">
        <v>1</v>
      </c>
      <c r="E41" s="162">
        <v>5</v>
      </c>
      <c r="F41" s="169">
        <f t="shared" si="1"/>
        <v>4</v>
      </c>
    </row>
    <row r="42" spans="1:6" ht="12.75">
      <c r="A42" s="168" t="s">
        <v>432</v>
      </c>
      <c r="B42" s="161">
        <v>3</v>
      </c>
      <c r="C42" s="162">
        <v>9</v>
      </c>
      <c r="D42" s="161">
        <v>0</v>
      </c>
      <c r="E42" s="162">
        <v>0</v>
      </c>
      <c r="F42" s="169">
        <f t="shared" si="1"/>
        <v>3</v>
      </c>
    </row>
    <row r="43" spans="1:6" ht="12.75">
      <c r="A43" s="168" t="s">
        <v>433</v>
      </c>
      <c r="B43" s="161">
        <v>3</v>
      </c>
      <c r="C43" s="162">
        <v>10</v>
      </c>
      <c r="D43" s="161">
        <v>0</v>
      </c>
      <c r="E43" s="162">
        <v>0</v>
      </c>
      <c r="F43" s="169">
        <f t="shared" si="1"/>
        <v>3</v>
      </c>
    </row>
    <row r="44" spans="1:6" ht="12.75">
      <c r="A44" s="168" t="s">
        <v>27</v>
      </c>
      <c r="B44" s="161">
        <v>29</v>
      </c>
      <c r="C44" s="162">
        <v>8</v>
      </c>
      <c r="D44" s="161">
        <v>0</v>
      </c>
      <c r="E44" s="162">
        <v>0</v>
      </c>
      <c r="F44" s="169">
        <f t="shared" si="1"/>
        <v>29</v>
      </c>
    </row>
    <row r="45" spans="1:6" ht="12.75">
      <c r="A45" s="168" t="s">
        <v>438</v>
      </c>
      <c r="B45" s="161">
        <v>5</v>
      </c>
      <c r="C45" s="162">
        <v>7.5</v>
      </c>
      <c r="D45" s="161">
        <v>0</v>
      </c>
      <c r="E45" s="162">
        <v>0</v>
      </c>
      <c r="F45" s="169">
        <f t="shared" si="1"/>
        <v>5</v>
      </c>
    </row>
    <row r="46" spans="1:6" ht="12.75">
      <c r="A46" s="168" t="s">
        <v>440</v>
      </c>
      <c r="B46" s="161">
        <v>3</v>
      </c>
      <c r="C46" s="162">
        <v>7.5</v>
      </c>
      <c r="D46" s="161">
        <v>0</v>
      </c>
      <c r="E46" s="162">
        <v>0</v>
      </c>
      <c r="F46" s="169">
        <f t="shared" si="1"/>
        <v>3</v>
      </c>
    </row>
    <row r="47" spans="1:6" s="21" customFormat="1" ht="21.75" customHeight="1">
      <c r="A47" s="102" t="s">
        <v>50</v>
      </c>
      <c r="B47" s="165">
        <f>SUM(B38:B46)</f>
        <v>52</v>
      </c>
      <c r="C47" s="167">
        <f>SUM(C38:C46)/9</f>
        <v>8.5</v>
      </c>
      <c r="D47" s="165">
        <f>SUM(D38:D46)</f>
        <v>1</v>
      </c>
      <c r="E47" s="167">
        <f>SUM(E38:E46)</f>
        <v>5</v>
      </c>
      <c r="F47" s="103">
        <f>SUM(F38:F46)</f>
        <v>53</v>
      </c>
    </row>
    <row r="49" spans="1:6" s="155" customFormat="1" ht="51.75" customHeight="1">
      <c r="A49" s="107" t="s">
        <v>557</v>
      </c>
      <c r="B49" s="424" t="s">
        <v>14</v>
      </c>
      <c r="C49" s="425"/>
      <c r="D49" s="425"/>
      <c r="E49" s="425"/>
      <c r="F49" s="426"/>
    </row>
    <row r="51" spans="1:6" s="155" customFormat="1" ht="27" customHeight="1">
      <c r="A51" s="467" t="s">
        <v>49</v>
      </c>
      <c r="B51" s="465" t="s">
        <v>530</v>
      </c>
      <c r="C51" s="466"/>
      <c r="D51" s="463" t="s">
        <v>531</v>
      </c>
      <c r="E51" s="464"/>
      <c r="F51" s="462" t="s">
        <v>43</v>
      </c>
    </row>
    <row r="52" spans="1:6" s="155" customFormat="1" ht="33.75" customHeight="1">
      <c r="A52" s="468"/>
      <c r="B52" s="97" t="s">
        <v>42</v>
      </c>
      <c r="C52" s="97" t="s">
        <v>510</v>
      </c>
      <c r="D52" s="97" t="s">
        <v>42</v>
      </c>
      <c r="E52" s="97" t="s">
        <v>510</v>
      </c>
      <c r="F52" s="462"/>
    </row>
    <row r="53" spans="1:6" ht="12.75">
      <c r="A53" s="168" t="s">
        <v>443</v>
      </c>
      <c r="B53" s="161">
        <v>4</v>
      </c>
      <c r="C53" s="162">
        <v>8.5</v>
      </c>
      <c r="D53" s="161">
        <v>0</v>
      </c>
      <c r="E53" s="162">
        <v>0</v>
      </c>
      <c r="F53" s="169">
        <f aca="true" t="shared" si="2" ref="F53:F66">B53+D53</f>
        <v>4</v>
      </c>
    </row>
    <row r="54" spans="1:6" ht="12.75">
      <c r="A54" s="168" t="s">
        <v>444</v>
      </c>
      <c r="B54" s="161">
        <v>2</v>
      </c>
      <c r="C54" s="162">
        <v>8.5</v>
      </c>
      <c r="D54" s="161">
        <v>0</v>
      </c>
      <c r="E54" s="162">
        <v>0</v>
      </c>
      <c r="F54" s="169">
        <f t="shared" si="2"/>
        <v>2</v>
      </c>
    </row>
    <row r="55" spans="1:6" ht="12.75">
      <c r="A55" s="168" t="s">
        <v>445</v>
      </c>
      <c r="B55" s="161">
        <v>4</v>
      </c>
      <c r="C55" s="162">
        <v>8.5</v>
      </c>
      <c r="D55" s="161">
        <v>0</v>
      </c>
      <c r="E55" s="162">
        <v>0</v>
      </c>
      <c r="F55" s="169">
        <f t="shared" si="2"/>
        <v>4</v>
      </c>
    </row>
    <row r="56" spans="1:6" ht="12.75">
      <c r="A56" s="168" t="s">
        <v>447</v>
      </c>
      <c r="B56" s="161">
        <v>4</v>
      </c>
      <c r="C56" s="162">
        <v>8</v>
      </c>
      <c r="D56" s="161">
        <v>0</v>
      </c>
      <c r="E56" s="162">
        <v>0</v>
      </c>
      <c r="F56" s="169">
        <f t="shared" si="2"/>
        <v>4</v>
      </c>
    </row>
    <row r="57" spans="1:6" ht="12.75">
      <c r="A57" s="168" t="s">
        <v>448</v>
      </c>
      <c r="B57" s="161">
        <v>3</v>
      </c>
      <c r="C57" s="162">
        <v>8</v>
      </c>
      <c r="D57" s="161">
        <v>0</v>
      </c>
      <c r="E57" s="162">
        <v>0</v>
      </c>
      <c r="F57" s="169">
        <f t="shared" si="2"/>
        <v>3</v>
      </c>
    </row>
    <row r="58" spans="1:6" ht="12.75">
      <c r="A58" s="168" t="s">
        <v>449</v>
      </c>
      <c r="B58" s="161">
        <v>2</v>
      </c>
      <c r="C58" s="162">
        <v>8</v>
      </c>
      <c r="D58" s="161">
        <v>0</v>
      </c>
      <c r="E58" s="162">
        <v>0</v>
      </c>
      <c r="F58" s="169">
        <f t="shared" si="2"/>
        <v>2</v>
      </c>
    </row>
    <row r="59" spans="1:6" ht="12.75">
      <c r="A59" s="168" t="s">
        <v>450</v>
      </c>
      <c r="B59" s="161">
        <v>3</v>
      </c>
      <c r="C59" s="162">
        <v>8.5</v>
      </c>
      <c r="D59" s="161">
        <v>0</v>
      </c>
      <c r="E59" s="162">
        <v>0</v>
      </c>
      <c r="F59" s="169">
        <f t="shared" si="2"/>
        <v>3</v>
      </c>
    </row>
    <row r="60" spans="1:6" ht="12.75">
      <c r="A60" s="168" t="s">
        <v>451</v>
      </c>
      <c r="B60" s="161">
        <v>0</v>
      </c>
      <c r="C60" s="162">
        <v>0</v>
      </c>
      <c r="D60" s="161">
        <v>1</v>
      </c>
      <c r="E60" s="162">
        <v>7.5</v>
      </c>
      <c r="F60" s="169">
        <f t="shared" si="2"/>
        <v>1</v>
      </c>
    </row>
    <row r="61" spans="1:6" ht="12.75">
      <c r="A61" s="168" t="s">
        <v>453</v>
      </c>
      <c r="B61" s="161">
        <v>3</v>
      </c>
      <c r="C61" s="162">
        <v>8.5</v>
      </c>
      <c r="D61" s="161">
        <v>1</v>
      </c>
      <c r="E61" s="162">
        <v>6</v>
      </c>
      <c r="F61" s="169">
        <f t="shared" si="2"/>
        <v>4</v>
      </c>
    </row>
    <row r="62" spans="1:6" ht="12.75">
      <c r="A62" s="168" t="s">
        <v>454</v>
      </c>
      <c r="B62" s="161">
        <v>3</v>
      </c>
      <c r="C62" s="162">
        <v>9</v>
      </c>
      <c r="D62" s="161">
        <v>0</v>
      </c>
      <c r="E62" s="162">
        <v>0</v>
      </c>
      <c r="F62" s="169">
        <f t="shared" si="2"/>
        <v>3</v>
      </c>
    </row>
    <row r="63" spans="1:6" ht="12.75">
      <c r="A63" s="168" t="s">
        <v>28</v>
      </c>
      <c r="B63" s="161">
        <v>31</v>
      </c>
      <c r="C63" s="162">
        <v>10.25</v>
      </c>
      <c r="D63" s="161">
        <v>15</v>
      </c>
      <c r="E63" s="162">
        <v>6.5</v>
      </c>
      <c r="F63" s="169">
        <f t="shared" si="2"/>
        <v>46</v>
      </c>
    </row>
    <row r="64" spans="1:6" ht="12.75">
      <c r="A64" s="168" t="s">
        <v>455</v>
      </c>
      <c r="B64" s="161">
        <v>4</v>
      </c>
      <c r="C64" s="162">
        <v>8.5</v>
      </c>
      <c r="D64" s="161">
        <v>0</v>
      </c>
      <c r="E64" s="162">
        <v>0</v>
      </c>
      <c r="F64" s="169">
        <f t="shared" si="2"/>
        <v>4</v>
      </c>
    </row>
    <row r="65" spans="1:6" ht="12.75">
      <c r="A65" s="168" t="s">
        <v>457</v>
      </c>
      <c r="B65" s="161">
        <v>3</v>
      </c>
      <c r="C65" s="162">
        <v>8.5</v>
      </c>
      <c r="D65" s="161">
        <v>0</v>
      </c>
      <c r="E65" s="162">
        <v>0</v>
      </c>
      <c r="F65" s="169">
        <f t="shared" si="2"/>
        <v>3</v>
      </c>
    </row>
    <row r="66" spans="1:6" ht="12.75">
      <c r="A66" s="168" t="s">
        <v>459</v>
      </c>
      <c r="B66" s="161">
        <v>4</v>
      </c>
      <c r="C66" s="162">
        <v>8</v>
      </c>
      <c r="D66" s="161">
        <v>0</v>
      </c>
      <c r="E66" s="162">
        <v>0</v>
      </c>
      <c r="F66" s="169">
        <f t="shared" si="2"/>
        <v>4</v>
      </c>
    </row>
    <row r="67" spans="1:6" s="21" customFormat="1" ht="30" customHeight="1">
      <c r="A67" s="118" t="s">
        <v>51</v>
      </c>
      <c r="B67" s="165">
        <f>SUM(B53:B66)</f>
        <v>70</v>
      </c>
      <c r="C67" s="167">
        <f>SUM(C53:C66)/13</f>
        <v>8.51923076923077</v>
      </c>
      <c r="D67" s="165">
        <f>SUM(D53:D66)</f>
        <v>17</v>
      </c>
      <c r="E67" s="167">
        <f>SUM(E53:E66)/3</f>
        <v>6.666666666666667</v>
      </c>
      <c r="F67" s="165">
        <f>SUM(F53:F66)</f>
        <v>87</v>
      </c>
    </row>
    <row r="69" spans="1:2" s="171" customFormat="1" ht="15.75" customHeight="1">
      <c r="A69" s="172" t="s">
        <v>89</v>
      </c>
      <c r="B69" s="172"/>
    </row>
    <row r="70" spans="1:2" s="171" customFormat="1" ht="24.75" customHeight="1">
      <c r="A70" s="172"/>
      <c r="B70" s="172"/>
    </row>
    <row r="71" spans="1:6" s="155" customFormat="1" ht="51.75" customHeight="1">
      <c r="A71" s="107" t="s">
        <v>557</v>
      </c>
      <c r="B71" s="424" t="s">
        <v>23</v>
      </c>
      <c r="C71" s="425"/>
      <c r="D71" s="425"/>
      <c r="E71" s="425"/>
      <c r="F71" s="426"/>
    </row>
    <row r="73" spans="1:6" s="155" customFormat="1" ht="27" customHeight="1">
      <c r="A73" s="467" t="s">
        <v>49</v>
      </c>
      <c r="B73" s="465" t="s">
        <v>530</v>
      </c>
      <c r="C73" s="466"/>
      <c r="D73" s="463" t="s">
        <v>531</v>
      </c>
      <c r="E73" s="464"/>
      <c r="F73" s="462" t="s">
        <v>43</v>
      </c>
    </row>
    <row r="74" spans="1:6" s="155" customFormat="1" ht="33.75" customHeight="1">
      <c r="A74" s="468"/>
      <c r="B74" s="97" t="s">
        <v>42</v>
      </c>
      <c r="C74" s="97" t="s">
        <v>510</v>
      </c>
      <c r="D74" s="97" t="s">
        <v>42</v>
      </c>
      <c r="E74" s="97" t="s">
        <v>510</v>
      </c>
      <c r="F74" s="462"/>
    </row>
    <row r="75" spans="1:6" ht="12.75">
      <c r="A75" s="168" t="s">
        <v>460</v>
      </c>
      <c r="B75" s="161">
        <v>3</v>
      </c>
      <c r="C75" s="162">
        <v>8</v>
      </c>
      <c r="D75" s="161">
        <v>1</v>
      </c>
      <c r="E75" s="162">
        <v>5</v>
      </c>
      <c r="F75" s="169">
        <f>B75+D75</f>
        <v>4</v>
      </c>
    </row>
    <row r="76" spans="1:6" ht="12.75">
      <c r="A76" s="168" t="s">
        <v>461</v>
      </c>
      <c r="B76" s="161">
        <v>2</v>
      </c>
      <c r="C76" s="162">
        <v>7</v>
      </c>
      <c r="D76" s="161">
        <v>0</v>
      </c>
      <c r="E76" s="162">
        <v>0</v>
      </c>
      <c r="F76" s="169">
        <f aca="true" t="shared" si="3" ref="F76:F101">B76+D76</f>
        <v>2</v>
      </c>
    </row>
    <row r="77" spans="1:6" ht="12.75">
      <c r="A77" s="168" t="s">
        <v>463</v>
      </c>
      <c r="B77" s="161">
        <v>3</v>
      </c>
      <c r="C77" s="162">
        <v>8.5</v>
      </c>
      <c r="D77" s="161">
        <v>0</v>
      </c>
      <c r="E77" s="162">
        <v>0</v>
      </c>
      <c r="F77" s="169">
        <f t="shared" si="3"/>
        <v>3</v>
      </c>
    </row>
    <row r="78" spans="1:6" ht="12.75">
      <c r="A78" s="168" t="s">
        <v>464</v>
      </c>
      <c r="B78" s="161">
        <v>3</v>
      </c>
      <c r="C78" s="162">
        <v>8</v>
      </c>
      <c r="D78" s="161">
        <v>0</v>
      </c>
      <c r="E78" s="162">
        <v>0</v>
      </c>
      <c r="F78" s="169">
        <f t="shared" si="3"/>
        <v>3</v>
      </c>
    </row>
    <row r="79" spans="1:6" ht="12.75">
      <c r="A79" s="168" t="s">
        <v>465</v>
      </c>
      <c r="B79" s="161">
        <v>3</v>
      </c>
      <c r="C79" s="162">
        <v>7</v>
      </c>
      <c r="D79" s="161">
        <v>0</v>
      </c>
      <c r="E79" s="162">
        <v>0</v>
      </c>
      <c r="F79" s="169">
        <f t="shared" si="3"/>
        <v>3</v>
      </c>
    </row>
    <row r="80" spans="1:6" ht="12.75">
      <c r="A80" s="168" t="s">
        <v>122</v>
      </c>
      <c r="B80" s="161">
        <v>2</v>
      </c>
      <c r="C80" s="162">
        <v>8.5</v>
      </c>
      <c r="D80" s="161">
        <v>0</v>
      </c>
      <c r="E80" s="162">
        <v>0</v>
      </c>
      <c r="F80" s="169">
        <f t="shared" si="3"/>
        <v>2</v>
      </c>
    </row>
    <row r="81" spans="1:6" ht="12.75">
      <c r="A81" s="168" t="s">
        <v>124</v>
      </c>
      <c r="B81" s="161">
        <v>6</v>
      </c>
      <c r="C81" s="162">
        <v>7</v>
      </c>
      <c r="D81" s="161">
        <v>1</v>
      </c>
      <c r="E81" s="162">
        <v>5.5</v>
      </c>
      <c r="F81" s="169">
        <f t="shared" si="3"/>
        <v>7</v>
      </c>
    </row>
    <row r="82" spans="1:6" ht="12.75">
      <c r="A82" s="168" t="s">
        <v>125</v>
      </c>
      <c r="B82" s="161">
        <v>3</v>
      </c>
      <c r="C82" s="162">
        <v>8</v>
      </c>
      <c r="D82" s="161">
        <v>1</v>
      </c>
      <c r="E82" s="162">
        <v>5.5</v>
      </c>
      <c r="F82" s="169">
        <f t="shared" si="3"/>
        <v>4</v>
      </c>
    </row>
    <row r="83" spans="1:6" ht="12.75">
      <c r="A83" s="168" t="s">
        <v>126</v>
      </c>
      <c r="B83" s="161">
        <v>0</v>
      </c>
      <c r="C83" s="162">
        <v>0</v>
      </c>
      <c r="D83" s="161">
        <v>1</v>
      </c>
      <c r="E83" s="162">
        <v>6</v>
      </c>
      <c r="F83" s="169">
        <f t="shared" si="3"/>
        <v>1</v>
      </c>
    </row>
    <row r="84" spans="1:6" ht="12.75">
      <c r="A84" s="168" t="s">
        <v>127</v>
      </c>
      <c r="B84" s="161">
        <v>3</v>
      </c>
      <c r="C84" s="162">
        <v>8.25</v>
      </c>
      <c r="D84" s="161">
        <v>0</v>
      </c>
      <c r="E84" s="162">
        <v>0</v>
      </c>
      <c r="F84" s="169">
        <f t="shared" si="3"/>
        <v>3</v>
      </c>
    </row>
    <row r="85" spans="1:6" ht="12.75">
      <c r="A85" s="168" t="s">
        <v>128</v>
      </c>
      <c r="B85" s="161">
        <v>3</v>
      </c>
      <c r="C85" s="162">
        <v>8</v>
      </c>
      <c r="D85" s="161">
        <v>1</v>
      </c>
      <c r="E85" s="162">
        <v>5.5</v>
      </c>
      <c r="F85" s="169">
        <f t="shared" si="3"/>
        <v>4</v>
      </c>
    </row>
    <row r="86" spans="1:6" ht="12.75">
      <c r="A86" s="168" t="s">
        <v>129</v>
      </c>
      <c r="B86" s="161">
        <v>8</v>
      </c>
      <c r="C86" s="162">
        <v>8.5</v>
      </c>
      <c r="D86" s="161">
        <v>2</v>
      </c>
      <c r="E86" s="162">
        <v>6</v>
      </c>
      <c r="F86" s="169">
        <f t="shared" si="3"/>
        <v>10</v>
      </c>
    </row>
    <row r="87" spans="1:6" ht="12.75">
      <c r="A87" s="168" t="s">
        <v>130</v>
      </c>
      <c r="B87" s="161">
        <v>2</v>
      </c>
      <c r="C87" s="162">
        <v>8</v>
      </c>
      <c r="D87" s="161">
        <v>0</v>
      </c>
      <c r="E87" s="162">
        <v>0</v>
      </c>
      <c r="F87" s="169">
        <f t="shared" si="3"/>
        <v>2</v>
      </c>
    </row>
    <row r="88" spans="1:6" ht="12.75">
      <c r="A88" s="168" t="s">
        <v>132</v>
      </c>
      <c r="B88" s="161">
        <v>2</v>
      </c>
      <c r="C88" s="162">
        <v>8</v>
      </c>
      <c r="D88" s="161">
        <v>0</v>
      </c>
      <c r="E88" s="162">
        <v>0</v>
      </c>
      <c r="F88" s="169">
        <f t="shared" si="3"/>
        <v>2</v>
      </c>
    </row>
    <row r="89" spans="1:6" ht="12.75">
      <c r="A89" s="168" t="s">
        <v>133</v>
      </c>
      <c r="B89" s="161">
        <v>5</v>
      </c>
      <c r="C89" s="162">
        <v>8</v>
      </c>
      <c r="D89" s="161">
        <v>2</v>
      </c>
      <c r="E89" s="162">
        <v>5</v>
      </c>
      <c r="F89" s="169">
        <f t="shared" si="3"/>
        <v>7</v>
      </c>
    </row>
    <row r="90" spans="1:6" ht="12.75">
      <c r="A90" s="168" t="s">
        <v>134</v>
      </c>
      <c r="B90" s="161">
        <v>3</v>
      </c>
      <c r="C90" s="162">
        <v>8</v>
      </c>
      <c r="D90" s="161">
        <v>0</v>
      </c>
      <c r="E90" s="162">
        <v>0</v>
      </c>
      <c r="F90" s="169">
        <f t="shared" si="3"/>
        <v>3</v>
      </c>
    </row>
    <row r="91" spans="1:6" ht="12.75">
      <c r="A91" s="168" t="s">
        <v>135</v>
      </c>
      <c r="B91" s="161">
        <v>3</v>
      </c>
      <c r="C91" s="162">
        <v>8</v>
      </c>
      <c r="D91" s="161">
        <v>0</v>
      </c>
      <c r="E91" s="162">
        <v>0</v>
      </c>
      <c r="F91" s="169">
        <f t="shared" si="3"/>
        <v>3</v>
      </c>
    </row>
    <row r="92" spans="1:6" ht="12.75">
      <c r="A92" s="168" t="s">
        <v>136</v>
      </c>
      <c r="B92" s="161">
        <v>6</v>
      </c>
      <c r="C92" s="162">
        <v>8.5</v>
      </c>
      <c r="D92" s="161">
        <v>0</v>
      </c>
      <c r="E92" s="162">
        <v>0</v>
      </c>
      <c r="F92" s="169">
        <f t="shared" si="3"/>
        <v>6</v>
      </c>
    </row>
    <row r="93" spans="1:6" ht="12.75">
      <c r="A93" s="168" t="s">
        <v>137</v>
      </c>
      <c r="B93" s="161">
        <v>3</v>
      </c>
      <c r="C93" s="162">
        <v>8</v>
      </c>
      <c r="D93" s="161">
        <v>0</v>
      </c>
      <c r="E93" s="162">
        <v>0</v>
      </c>
      <c r="F93" s="169">
        <f t="shared" si="3"/>
        <v>3</v>
      </c>
    </row>
    <row r="94" spans="1:6" ht="12.75">
      <c r="A94" s="168" t="s">
        <v>138</v>
      </c>
      <c r="B94" s="161">
        <v>3</v>
      </c>
      <c r="C94" s="162">
        <v>8</v>
      </c>
      <c r="D94" s="161">
        <v>0</v>
      </c>
      <c r="E94" s="162">
        <v>0</v>
      </c>
      <c r="F94" s="169">
        <f t="shared" si="3"/>
        <v>3</v>
      </c>
    </row>
    <row r="95" spans="1:6" ht="12.75">
      <c r="A95" s="168" t="s">
        <v>139</v>
      </c>
      <c r="B95" s="161">
        <v>37</v>
      </c>
      <c r="C95" s="162">
        <v>8</v>
      </c>
      <c r="D95" s="161">
        <v>11</v>
      </c>
      <c r="E95" s="162">
        <v>5</v>
      </c>
      <c r="F95" s="169">
        <f t="shared" si="3"/>
        <v>48</v>
      </c>
    </row>
    <row r="96" spans="1:6" ht="12.75">
      <c r="A96" s="168" t="s">
        <v>140</v>
      </c>
      <c r="B96" s="161">
        <v>3</v>
      </c>
      <c r="C96" s="162">
        <v>8</v>
      </c>
      <c r="D96" s="161">
        <v>0</v>
      </c>
      <c r="E96" s="162">
        <v>0</v>
      </c>
      <c r="F96" s="169">
        <f t="shared" si="3"/>
        <v>3</v>
      </c>
    </row>
    <row r="97" spans="1:6" ht="12.75">
      <c r="A97" s="168" t="s">
        <v>143</v>
      </c>
      <c r="B97" s="161">
        <v>3</v>
      </c>
      <c r="C97" s="162">
        <v>8.25</v>
      </c>
      <c r="D97" s="161">
        <v>1</v>
      </c>
      <c r="E97" s="162">
        <v>6</v>
      </c>
      <c r="F97" s="169">
        <f t="shared" si="3"/>
        <v>4</v>
      </c>
    </row>
    <row r="98" spans="1:6" ht="12.75">
      <c r="A98" s="168" t="s">
        <v>144</v>
      </c>
      <c r="B98" s="161">
        <v>4</v>
      </c>
      <c r="C98" s="162">
        <v>7</v>
      </c>
      <c r="D98" s="161">
        <v>2</v>
      </c>
      <c r="E98" s="162">
        <v>5</v>
      </c>
      <c r="F98" s="169">
        <f t="shared" si="3"/>
        <v>6</v>
      </c>
    </row>
    <row r="99" spans="1:6" ht="12.75">
      <c r="A99" s="168" t="s">
        <v>145</v>
      </c>
      <c r="B99" s="161">
        <v>4</v>
      </c>
      <c r="C99" s="162">
        <v>8.38</v>
      </c>
      <c r="D99" s="161">
        <v>0</v>
      </c>
      <c r="E99" s="162">
        <v>0</v>
      </c>
      <c r="F99" s="169">
        <f t="shared" si="3"/>
        <v>4</v>
      </c>
    </row>
    <row r="100" spans="1:6" ht="12.75">
      <c r="A100" s="168" t="s">
        <v>146</v>
      </c>
      <c r="B100" s="161">
        <v>6</v>
      </c>
      <c r="C100" s="162">
        <v>8</v>
      </c>
      <c r="D100" s="161">
        <v>2</v>
      </c>
      <c r="E100" s="162">
        <v>5</v>
      </c>
      <c r="F100" s="169">
        <f t="shared" si="3"/>
        <v>8</v>
      </c>
    </row>
    <row r="101" spans="1:6" s="21" customFormat="1" ht="30" customHeight="1">
      <c r="A101" s="118" t="s">
        <v>467</v>
      </c>
      <c r="B101" s="165">
        <f>SUM(B75:B100)</f>
        <v>123</v>
      </c>
      <c r="C101" s="167">
        <f>SUM(C75:C100)/25</f>
        <v>7.9552</v>
      </c>
      <c r="D101" s="165">
        <f>SUM(D75:D100)</f>
        <v>25</v>
      </c>
      <c r="E101" s="167">
        <f>SUM(E75:E100)/11</f>
        <v>5.409090909090909</v>
      </c>
      <c r="F101" s="103">
        <f t="shared" si="3"/>
        <v>148</v>
      </c>
    </row>
    <row r="103" s="155" customFormat="1" ht="10.5">
      <c r="A103" s="155" t="s">
        <v>15</v>
      </c>
    </row>
    <row r="105" spans="1:6" s="155" customFormat="1" ht="51.75" customHeight="1">
      <c r="A105" s="107" t="s">
        <v>557</v>
      </c>
      <c r="B105" s="424" t="s">
        <v>94</v>
      </c>
      <c r="C105" s="425"/>
      <c r="D105" s="425"/>
      <c r="E105" s="425"/>
      <c r="F105" s="426"/>
    </row>
    <row r="106" spans="1:6" s="155" customFormat="1" ht="27" customHeight="1">
      <c r="A106" s="467" t="s">
        <v>49</v>
      </c>
      <c r="B106" s="465" t="s">
        <v>530</v>
      </c>
      <c r="C106" s="466"/>
      <c r="D106" s="463" t="s">
        <v>531</v>
      </c>
      <c r="E106" s="464"/>
      <c r="F106" s="462" t="s">
        <v>43</v>
      </c>
    </row>
    <row r="107" spans="1:6" s="155" customFormat="1" ht="33.75" customHeight="1">
      <c r="A107" s="468"/>
      <c r="B107" s="97" t="s">
        <v>42</v>
      </c>
      <c r="C107" s="97" t="s">
        <v>510</v>
      </c>
      <c r="D107" s="97" t="s">
        <v>42</v>
      </c>
      <c r="E107" s="97" t="s">
        <v>510</v>
      </c>
      <c r="F107" s="462"/>
    </row>
    <row r="108" spans="1:6" ht="12.75">
      <c r="A108" s="168" t="s">
        <v>150</v>
      </c>
      <c r="B108" s="161">
        <v>3</v>
      </c>
      <c r="C108" s="162">
        <v>8.5</v>
      </c>
      <c r="D108" s="161">
        <v>1</v>
      </c>
      <c r="E108" s="162">
        <v>5.5</v>
      </c>
      <c r="F108" s="169">
        <f>B108+D108</f>
        <v>4</v>
      </c>
    </row>
    <row r="109" spans="1:6" ht="12.75">
      <c r="A109" s="168" t="s">
        <v>151</v>
      </c>
      <c r="B109" s="161">
        <v>5</v>
      </c>
      <c r="C109" s="162">
        <v>8.45</v>
      </c>
      <c r="D109" s="161">
        <v>0</v>
      </c>
      <c r="E109" s="162">
        <v>0</v>
      </c>
      <c r="F109" s="169">
        <f aca="true" t="shared" si="4" ref="F109:F136">B109+D109</f>
        <v>5</v>
      </c>
    </row>
    <row r="110" spans="1:6" ht="12.75">
      <c r="A110" s="168" t="s">
        <v>152</v>
      </c>
      <c r="B110" s="161">
        <v>15</v>
      </c>
      <c r="C110" s="162">
        <v>7</v>
      </c>
      <c r="D110" s="161">
        <v>2</v>
      </c>
      <c r="E110" s="162">
        <v>5</v>
      </c>
      <c r="F110" s="169">
        <f t="shared" si="4"/>
        <v>17</v>
      </c>
    </row>
    <row r="111" spans="1:6" ht="12.75">
      <c r="A111" s="168" t="s">
        <v>153</v>
      </c>
      <c r="B111" s="161">
        <v>9</v>
      </c>
      <c r="C111" s="162">
        <v>8.5</v>
      </c>
      <c r="D111" s="161">
        <v>3</v>
      </c>
      <c r="E111" s="162">
        <v>6</v>
      </c>
      <c r="F111" s="169">
        <f t="shared" si="4"/>
        <v>12</v>
      </c>
    </row>
    <row r="112" spans="1:6" ht="12.75">
      <c r="A112" s="168" t="s">
        <v>154</v>
      </c>
      <c r="B112" s="161">
        <v>5</v>
      </c>
      <c r="C112" s="162">
        <v>8.15</v>
      </c>
      <c r="D112" s="161">
        <v>1</v>
      </c>
      <c r="E112" s="162">
        <v>5.15</v>
      </c>
      <c r="F112" s="169">
        <f t="shared" si="4"/>
        <v>6</v>
      </c>
    </row>
    <row r="113" spans="1:6" ht="12.75">
      <c r="A113" s="168" t="s">
        <v>155</v>
      </c>
      <c r="B113" s="161">
        <v>5</v>
      </c>
      <c r="C113" s="162">
        <v>8</v>
      </c>
      <c r="D113" s="161">
        <v>0</v>
      </c>
      <c r="E113" s="162">
        <v>0</v>
      </c>
      <c r="F113" s="169">
        <f t="shared" si="4"/>
        <v>5</v>
      </c>
    </row>
    <row r="114" spans="1:6" ht="12.75">
      <c r="A114" s="168" t="s">
        <v>156</v>
      </c>
      <c r="B114" s="161">
        <v>3</v>
      </c>
      <c r="C114" s="162">
        <v>9</v>
      </c>
      <c r="D114" s="161">
        <v>1</v>
      </c>
      <c r="E114" s="162">
        <v>6</v>
      </c>
      <c r="F114" s="169">
        <f t="shared" si="4"/>
        <v>4</v>
      </c>
    </row>
    <row r="115" spans="1:6" ht="12.75">
      <c r="A115" s="168" t="s">
        <v>157</v>
      </c>
      <c r="B115" s="161">
        <v>3</v>
      </c>
      <c r="C115" s="162">
        <v>7.75</v>
      </c>
      <c r="D115" s="161">
        <v>0</v>
      </c>
      <c r="E115" s="162">
        <v>0</v>
      </c>
      <c r="F115" s="169">
        <f t="shared" si="4"/>
        <v>3</v>
      </c>
    </row>
    <row r="116" spans="1:6" ht="12.75">
      <c r="A116" s="168" t="s">
        <v>158</v>
      </c>
      <c r="B116" s="161">
        <v>6</v>
      </c>
      <c r="C116" s="162">
        <v>8.45</v>
      </c>
      <c r="D116" s="161">
        <v>0</v>
      </c>
      <c r="E116" s="162">
        <v>0</v>
      </c>
      <c r="F116" s="169">
        <f t="shared" si="4"/>
        <v>6</v>
      </c>
    </row>
    <row r="117" spans="1:6" ht="12.75">
      <c r="A117" s="168" t="s">
        <v>159</v>
      </c>
      <c r="B117" s="161">
        <v>4</v>
      </c>
      <c r="C117" s="162">
        <v>9</v>
      </c>
      <c r="D117" s="161">
        <v>1</v>
      </c>
      <c r="E117" s="162">
        <v>6</v>
      </c>
      <c r="F117" s="169">
        <f t="shared" si="4"/>
        <v>5</v>
      </c>
    </row>
    <row r="118" spans="1:6" ht="12.75">
      <c r="A118" s="168" t="s">
        <v>160</v>
      </c>
      <c r="B118" s="161">
        <v>5</v>
      </c>
      <c r="C118" s="162">
        <v>8.15</v>
      </c>
      <c r="D118" s="161">
        <v>2</v>
      </c>
      <c r="E118" s="162">
        <v>5.5</v>
      </c>
      <c r="F118" s="169">
        <f t="shared" si="4"/>
        <v>7</v>
      </c>
    </row>
    <row r="119" spans="1:6" ht="12.75">
      <c r="A119" s="168" t="s">
        <v>161</v>
      </c>
      <c r="B119" s="161">
        <v>0</v>
      </c>
      <c r="C119" s="162">
        <v>0</v>
      </c>
      <c r="D119" s="161">
        <v>1</v>
      </c>
      <c r="E119" s="162">
        <v>5.5</v>
      </c>
      <c r="F119" s="169">
        <f t="shared" si="4"/>
        <v>1</v>
      </c>
    </row>
    <row r="120" spans="1:6" ht="12.75">
      <c r="A120" s="168" t="s">
        <v>163</v>
      </c>
      <c r="B120" s="161">
        <v>5</v>
      </c>
      <c r="C120" s="162">
        <v>8.5</v>
      </c>
      <c r="D120" s="161">
        <v>1</v>
      </c>
      <c r="E120" s="162">
        <v>6</v>
      </c>
      <c r="F120" s="169">
        <f t="shared" si="4"/>
        <v>6</v>
      </c>
    </row>
    <row r="121" spans="1:6" ht="12.75">
      <c r="A121" s="168" t="s">
        <v>165</v>
      </c>
      <c r="B121" s="161">
        <v>3</v>
      </c>
      <c r="C121" s="162">
        <v>10.5</v>
      </c>
      <c r="D121" s="161">
        <v>0</v>
      </c>
      <c r="E121" s="162">
        <v>0</v>
      </c>
      <c r="F121" s="169">
        <f t="shared" si="4"/>
        <v>3</v>
      </c>
    </row>
    <row r="122" spans="1:6" ht="12.75">
      <c r="A122" s="168" t="s">
        <v>166</v>
      </c>
      <c r="B122" s="161">
        <v>5</v>
      </c>
      <c r="C122" s="162">
        <v>8.5</v>
      </c>
      <c r="D122" s="161">
        <v>0</v>
      </c>
      <c r="E122" s="162">
        <v>0</v>
      </c>
      <c r="F122" s="169">
        <f t="shared" si="4"/>
        <v>5</v>
      </c>
    </row>
    <row r="123" spans="1:6" ht="12.75">
      <c r="A123" s="168" t="s">
        <v>30</v>
      </c>
      <c r="B123" s="161">
        <v>49</v>
      </c>
      <c r="C123" s="162">
        <v>8</v>
      </c>
      <c r="D123" s="161">
        <v>10</v>
      </c>
      <c r="E123" s="162">
        <v>5</v>
      </c>
      <c r="F123" s="169">
        <f t="shared" si="4"/>
        <v>59</v>
      </c>
    </row>
    <row r="124" spans="1:6" ht="12.75">
      <c r="A124" s="168" t="s">
        <v>167</v>
      </c>
      <c r="B124" s="161">
        <v>4</v>
      </c>
      <c r="C124" s="162">
        <v>9</v>
      </c>
      <c r="D124" s="161">
        <v>0</v>
      </c>
      <c r="E124" s="162">
        <v>0</v>
      </c>
      <c r="F124" s="169">
        <f t="shared" si="4"/>
        <v>4</v>
      </c>
    </row>
    <row r="125" spans="1:6" ht="12.75">
      <c r="A125" s="168" t="s">
        <v>168</v>
      </c>
      <c r="B125" s="161">
        <v>4</v>
      </c>
      <c r="C125" s="162">
        <v>7.5</v>
      </c>
      <c r="D125" s="161">
        <v>0</v>
      </c>
      <c r="E125" s="162">
        <v>0</v>
      </c>
      <c r="F125" s="169">
        <f t="shared" si="4"/>
        <v>4</v>
      </c>
    </row>
    <row r="126" spans="1:6" ht="12.75">
      <c r="A126" s="168" t="s">
        <v>169</v>
      </c>
      <c r="B126" s="161">
        <v>3</v>
      </c>
      <c r="C126" s="162">
        <v>8</v>
      </c>
      <c r="D126" s="161">
        <v>1</v>
      </c>
      <c r="E126" s="162">
        <v>5</v>
      </c>
      <c r="F126" s="169">
        <f t="shared" si="4"/>
        <v>4</v>
      </c>
    </row>
    <row r="127" spans="1:6" ht="12.75">
      <c r="A127" s="168" t="s">
        <v>170</v>
      </c>
      <c r="B127" s="161">
        <v>3</v>
      </c>
      <c r="C127" s="162">
        <v>8.5</v>
      </c>
      <c r="D127" s="161">
        <v>0</v>
      </c>
      <c r="E127" s="162">
        <v>0</v>
      </c>
      <c r="F127" s="169">
        <f t="shared" si="4"/>
        <v>3</v>
      </c>
    </row>
    <row r="128" spans="1:6" ht="12.75">
      <c r="A128" s="168" t="s">
        <v>171</v>
      </c>
      <c r="B128" s="161">
        <v>3</v>
      </c>
      <c r="C128" s="162">
        <v>7</v>
      </c>
      <c r="D128" s="161">
        <v>1</v>
      </c>
      <c r="E128" s="162">
        <v>4</v>
      </c>
      <c r="F128" s="169">
        <f t="shared" si="4"/>
        <v>4</v>
      </c>
    </row>
    <row r="129" spans="1:6" ht="12.75">
      <c r="A129" s="168" t="s">
        <v>172</v>
      </c>
      <c r="B129" s="161">
        <v>2</v>
      </c>
      <c r="C129" s="162">
        <v>11</v>
      </c>
      <c r="D129" s="161">
        <v>0</v>
      </c>
      <c r="E129" s="162">
        <v>0</v>
      </c>
      <c r="F129" s="169">
        <f t="shared" si="4"/>
        <v>2</v>
      </c>
    </row>
    <row r="130" spans="1:6" ht="12.75">
      <c r="A130" s="168" t="s">
        <v>173</v>
      </c>
      <c r="B130" s="161">
        <v>1</v>
      </c>
      <c r="C130" s="162">
        <v>8</v>
      </c>
      <c r="D130" s="161">
        <v>0</v>
      </c>
      <c r="E130" s="162">
        <v>0</v>
      </c>
      <c r="F130" s="169">
        <f t="shared" si="4"/>
        <v>1</v>
      </c>
    </row>
    <row r="131" spans="1:6" ht="12.75">
      <c r="A131" s="168" t="s">
        <v>174</v>
      </c>
      <c r="B131" s="161">
        <v>2</v>
      </c>
      <c r="C131" s="162">
        <v>8</v>
      </c>
      <c r="D131" s="161">
        <v>0</v>
      </c>
      <c r="E131" s="162">
        <v>0</v>
      </c>
      <c r="F131" s="169">
        <f t="shared" si="4"/>
        <v>2</v>
      </c>
    </row>
    <row r="132" spans="1:6" ht="12.75">
      <c r="A132" s="168" t="s">
        <v>175</v>
      </c>
      <c r="B132" s="161">
        <v>9</v>
      </c>
      <c r="C132" s="162">
        <v>8.15</v>
      </c>
      <c r="D132" s="161">
        <v>1</v>
      </c>
      <c r="E132" s="162">
        <v>6</v>
      </c>
      <c r="F132" s="169">
        <f t="shared" si="4"/>
        <v>10</v>
      </c>
    </row>
    <row r="133" spans="1:6" ht="12.75">
      <c r="A133" s="168" t="s">
        <v>176</v>
      </c>
      <c r="B133" s="161">
        <v>3</v>
      </c>
      <c r="C133" s="162">
        <v>8.5</v>
      </c>
      <c r="D133" s="161">
        <v>1</v>
      </c>
      <c r="E133" s="162">
        <v>5</v>
      </c>
      <c r="F133" s="169">
        <f t="shared" si="4"/>
        <v>4</v>
      </c>
    </row>
    <row r="134" spans="1:6" ht="12.75">
      <c r="A134" s="168" t="s">
        <v>177</v>
      </c>
      <c r="B134" s="161">
        <v>6</v>
      </c>
      <c r="C134" s="162">
        <v>7</v>
      </c>
      <c r="D134" s="161">
        <v>0</v>
      </c>
      <c r="E134" s="162">
        <v>0</v>
      </c>
      <c r="F134" s="169">
        <f t="shared" si="4"/>
        <v>6</v>
      </c>
    </row>
    <row r="135" spans="1:6" ht="12.75">
      <c r="A135" s="168" t="s">
        <v>178</v>
      </c>
      <c r="B135" s="161">
        <v>2</v>
      </c>
      <c r="C135" s="162">
        <v>8</v>
      </c>
      <c r="D135" s="161">
        <v>1</v>
      </c>
      <c r="E135" s="162">
        <v>5</v>
      </c>
      <c r="F135" s="169">
        <f t="shared" si="4"/>
        <v>3</v>
      </c>
    </row>
    <row r="136" spans="1:6" ht="12.75">
      <c r="A136" s="168" t="s">
        <v>179</v>
      </c>
      <c r="B136" s="161">
        <v>9</v>
      </c>
      <c r="C136" s="162">
        <v>8.5</v>
      </c>
      <c r="D136" s="161">
        <v>2</v>
      </c>
      <c r="E136" s="162">
        <v>5.25</v>
      </c>
      <c r="F136" s="169">
        <f t="shared" si="4"/>
        <v>11</v>
      </c>
    </row>
    <row r="137" spans="1:6" s="21" customFormat="1" ht="30" customHeight="1">
      <c r="A137" s="118" t="s">
        <v>468</v>
      </c>
      <c r="B137" s="165">
        <f>SUM(B108:B136)</f>
        <v>176</v>
      </c>
      <c r="C137" s="167">
        <f>SUM(C108:C136)/28</f>
        <v>8.342857142857143</v>
      </c>
      <c r="D137" s="165">
        <f>SUM(D108:D136)</f>
        <v>30</v>
      </c>
      <c r="E137" s="167">
        <f>SUM(E108:E136)/16</f>
        <v>5.36875</v>
      </c>
      <c r="F137" s="103">
        <f>SUM(F108:F136)</f>
        <v>206</v>
      </c>
    </row>
    <row r="139" spans="1:2" s="119" customFormat="1" ht="12.75">
      <c r="A139" s="121" t="s">
        <v>24</v>
      </c>
      <c r="B139" s="120"/>
    </row>
    <row r="141" spans="1:6" s="155" customFormat="1" ht="51.75" customHeight="1">
      <c r="A141" s="107" t="s">
        <v>557</v>
      </c>
      <c r="B141" s="424" t="s">
        <v>539</v>
      </c>
      <c r="C141" s="425"/>
      <c r="D141" s="425"/>
      <c r="E141" s="425"/>
      <c r="F141" s="426"/>
    </row>
    <row r="142" spans="1:6" s="155" customFormat="1" ht="27" customHeight="1">
      <c r="A142" s="467" t="s">
        <v>49</v>
      </c>
      <c r="B142" s="465" t="s">
        <v>530</v>
      </c>
      <c r="C142" s="466"/>
      <c r="D142" s="463" t="s">
        <v>531</v>
      </c>
      <c r="E142" s="464"/>
      <c r="F142" s="462" t="s">
        <v>43</v>
      </c>
    </row>
    <row r="143" spans="1:6" s="155" customFormat="1" ht="33.75" customHeight="1">
      <c r="A143" s="468"/>
      <c r="B143" s="97" t="s">
        <v>42</v>
      </c>
      <c r="C143" s="97" t="s">
        <v>510</v>
      </c>
      <c r="D143" s="97" t="s">
        <v>42</v>
      </c>
      <c r="E143" s="97" t="s">
        <v>510</v>
      </c>
      <c r="F143" s="462"/>
    </row>
    <row r="144" spans="1:6" ht="12.75">
      <c r="A144" s="168" t="s">
        <v>288</v>
      </c>
      <c r="B144" s="161">
        <v>4</v>
      </c>
      <c r="C144" s="162">
        <v>9.5</v>
      </c>
      <c r="D144" s="161">
        <v>0</v>
      </c>
      <c r="E144" s="162">
        <v>0</v>
      </c>
      <c r="F144" s="169">
        <f>B144+D144</f>
        <v>4</v>
      </c>
    </row>
    <row r="145" spans="1:6" ht="12.75">
      <c r="A145" s="168" t="s">
        <v>287</v>
      </c>
      <c r="B145" s="161">
        <v>4</v>
      </c>
      <c r="C145" s="162">
        <v>8</v>
      </c>
      <c r="D145" s="161">
        <v>0</v>
      </c>
      <c r="E145" s="162">
        <v>0</v>
      </c>
      <c r="F145" s="169">
        <f aca="true" t="shared" si="5" ref="F145:F185">B145+D145</f>
        <v>4</v>
      </c>
    </row>
    <row r="146" spans="1:6" ht="12.75">
      <c r="A146" s="168" t="s">
        <v>286</v>
      </c>
      <c r="B146" s="161">
        <v>2</v>
      </c>
      <c r="C146" s="162">
        <v>8</v>
      </c>
      <c r="D146" s="161">
        <v>2</v>
      </c>
      <c r="E146" s="162">
        <v>6</v>
      </c>
      <c r="F146" s="169">
        <f t="shared" si="5"/>
        <v>4</v>
      </c>
    </row>
    <row r="147" spans="1:6" ht="12.75">
      <c r="A147" s="168" t="s">
        <v>285</v>
      </c>
      <c r="B147" s="161">
        <v>3</v>
      </c>
      <c r="C147" s="162">
        <v>9.5</v>
      </c>
      <c r="D147" s="161">
        <v>0</v>
      </c>
      <c r="E147" s="162">
        <v>0</v>
      </c>
      <c r="F147" s="169">
        <f t="shared" si="5"/>
        <v>3</v>
      </c>
    </row>
    <row r="148" spans="1:6" ht="12.75">
      <c r="A148" s="168" t="s">
        <v>284</v>
      </c>
      <c r="B148" s="161">
        <v>3</v>
      </c>
      <c r="C148" s="162">
        <v>9</v>
      </c>
      <c r="D148" s="161">
        <v>0</v>
      </c>
      <c r="E148" s="162">
        <v>0</v>
      </c>
      <c r="F148" s="169">
        <f t="shared" si="5"/>
        <v>3</v>
      </c>
    </row>
    <row r="149" spans="1:6" ht="12.75">
      <c r="A149" s="168" t="s">
        <v>31</v>
      </c>
      <c r="B149" s="161">
        <v>130</v>
      </c>
      <c r="C149" s="162">
        <v>9</v>
      </c>
      <c r="D149" s="161">
        <v>5</v>
      </c>
      <c r="E149" s="162">
        <v>5.7</v>
      </c>
      <c r="F149" s="169">
        <f t="shared" si="5"/>
        <v>135</v>
      </c>
    </row>
    <row r="150" spans="1:6" ht="12.75">
      <c r="A150" s="168" t="s">
        <v>283</v>
      </c>
      <c r="B150" s="161">
        <v>1</v>
      </c>
      <c r="C150" s="162">
        <v>9.5</v>
      </c>
      <c r="D150" s="161">
        <v>1</v>
      </c>
      <c r="E150" s="162">
        <v>5</v>
      </c>
      <c r="F150" s="169">
        <f t="shared" si="5"/>
        <v>2</v>
      </c>
    </row>
    <row r="151" spans="1:6" ht="12.75">
      <c r="A151" s="168" t="s">
        <v>282</v>
      </c>
      <c r="B151" s="161">
        <v>4</v>
      </c>
      <c r="C151" s="162">
        <v>9</v>
      </c>
      <c r="D151" s="161">
        <v>0</v>
      </c>
      <c r="E151" s="162">
        <v>0</v>
      </c>
      <c r="F151" s="169">
        <f t="shared" si="5"/>
        <v>4</v>
      </c>
    </row>
    <row r="152" spans="1:6" ht="12.75">
      <c r="A152" s="168" t="s">
        <v>281</v>
      </c>
      <c r="B152" s="161">
        <v>4</v>
      </c>
      <c r="C152" s="162">
        <v>9</v>
      </c>
      <c r="D152" s="161">
        <v>0</v>
      </c>
      <c r="E152" s="162">
        <v>0</v>
      </c>
      <c r="F152" s="169">
        <f t="shared" si="5"/>
        <v>4</v>
      </c>
    </row>
    <row r="153" spans="1:6" ht="12.75">
      <c r="A153" s="168" t="s">
        <v>280</v>
      </c>
      <c r="B153" s="161">
        <v>17</v>
      </c>
      <c r="C153" s="162">
        <v>9</v>
      </c>
      <c r="D153" s="161">
        <v>1</v>
      </c>
      <c r="E153" s="162">
        <v>6</v>
      </c>
      <c r="F153" s="169">
        <f t="shared" si="5"/>
        <v>18</v>
      </c>
    </row>
    <row r="154" spans="1:6" ht="12.75">
      <c r="A154" s="168" t="s">
        <v>279</v>
      </c>
      <c r="B154" s="161">
        <v>6</v>
      </c>
      <c r="C154" s="162">
        <v>10</v>
      </c>
      <c r="D154" s="161">
        <v>0</v>
      </c>
      <c r="E154" s="162">
        <v>0</v>
      </c>
      <c r="F154" s="169">
        <f t="shared" si="5"/>
        <v>6</v>
      </c>
    </row>
    <row r="155" spans="1:6" ht="12.75">
      <c r="A155" s="168" t="s">
        <v>278</v>
      </c>
      <c r="B155" s="161">
        <v>5</v>
      </c>
      <c r="C155" s="162">
        <v>9.5</v>
      </c>
      <c r="D155" s="161">
        <v>1</v>
      </c>
      <c r="E155" s="162">
        <v>7</v>
      </c>
      <c r="F155" s="169">
        <f t="shared" si="5"/>
        <v>6</v>
      </c>
    </row>
    <row r="156" spans="1:6" ht="12.75">
      <c r="A156" s="168" t="s">
        <v>277</v>
      </c>
      <c r="B156" s="161">
        <v>2</v>
      </c>
      <c r="C156" s="162">
        <v>8.5</v>
      </c>
      <c r="D156" s="161">
        <v>1</v>
      </c>
      <c r="E156" s="162">
        <v>6</v>
      </c>
      <c r="F156" s="169">
        <f t="shared" si="5"/>
        <v>3</v>
      </c>
    </row>
    <row r="157" spans="1:6" ht="12.75">
      <c r="A157" s="168" t="s">
        <v>180</v>
      </c>
      <c r="B157" s="161">
        <v>5</v>
      </c>
      <c r="C157" s="162">
        <v>8.5</v>
      </c>
      <c r="D157" s="161">
        <v>1</v>
      </c>
      <c r="E157" s="162">
        <v>5.5</v>
      </c>
      <c r="F157" s="169">
        <f t="shared" si="5"/>
        <v>6</v>
      </c>
    </row>
    <row r="158" spans="1:6" ht="12.75">
      <c r="A158" s="168" t="s">
        <v>276</v>
      </c>
      <c r="B158" s="161">
        <v>4</v>
      </c>
      <c r="C158" s="162">
        <v>10</v>
      </c>
      <c r="D158" s="161">
        <v>0</v>
      </c>
      <c r="E158" s="162">
        <v>0</v>
      </c>
      <c r="F158" s="169">
        <f t="shared" si="5"/>
        <v>4</v>
      </c>
    </row>
    <row r="159" spans="1:6" ht="12.75">
      <c r="A159" s="168" t="s">
        <v>275</v>
      </c>
      <c r="B159" s="161">
        <v>2</v>
      </c>
      <c r="C159" s="162">
        <v>8</v>
      </c>
      <c r="D159" s="161">
        <v>0</v>
      </c>
      <c r="E159" s="162">
        <v>0</v>
      </c>
      <c r="F159" s="169">
        <f t="shared" si="5"/>
        <v>2</v>
      </c>
    </row>
    <row r="160" spans="1:6" ht="12.75">
      <c r="A160" s="168" t="s">
        <v>274</v>
      </c>
      <c r="B160" s="161">
        <v>3</v>
      </c>
      <c r="C160" s="162">
        <v>9.5</v>
      </c>
      <c r="D160" s="161">
        <v>1</v>
      </c>
      <c r="E160" s="162">
        <v>6.5</v>
      </c>
      <c r="F160" s="169">
        <f t="shared" si="5"/>
        <v>4</v>
      </c>
    </row>
    <row r="161" spans="1:6" ht="12.75">
      <c r="A161" s="168" t="s">
        <v>273</v>
      </c>
      <c r="B161" s="161">
        <v>2</v>
      </c>
      <c r="C161" s="162">
        <v>9</v>
      </c>
      <c r="D161" s="161">
        <v>0</v>
      </c>
      <c r="E161" s="162">
        <v>0</v>
      </c>
      <c r="F161" s="169">
        <f t="shared" si="5"/>
        <v>2</v>
      </c>
    </row>
    <row r="162" spans="1:6" ht="12.75">
      <c r="A162" s="168" t="s">
        <v>272</v>
      </c>
      <c r="B162" s="161">
        <v>3</v>
      </c>
      <c r="C162" s="162">
        <v>10</v>
      </c>
      <c r="D162" s="161">
        <v>0</v>
      </c>
      <c r="E162" s="162">
        <v>0</v>
      </c>
      <c r="F162" s="169">
        <f t="shared" si="5"/>
        <v>3</v>
      </c>
    </row>
    <row r="163" spans="1:6" ht="12.75">
      <c r="A163" s="168" t="s">
        <v>271</v>
      </c>
      <c r="B163" s="161">
        <v>2</v>
      </c>
      <c r="C163" s="162">
        <v>9</v>
      </c>
      <c r="D163" s="161">
        <v>0</v>
      </c>
      <c r="E163" s="162">
        <v>0</v>
      </c>
      <c r="F163" s="169">
        <f t="shared" si="5"/>
        <v>2</v>
      </c>
    </row>
    <row r="164" spans="1:6" ht="12.75">
      <c r="A164" s="168" t="s">
        <v>181</v>
      </c>
      <c r="B164" s="161">
        <v>18</v>
      </c>
      <c r="C164" s="162">
        <v>9</v>
      </c>
      <c r="D164" s="161">
        <v>4</v>
      </c>
      <c r="E164" s="162">
        <v>6.45</v>
      </c>
      <c r="F164" s="169">
        <f t="shared" si="5"/>
        <v>22</v>
      </c>
    </row>
    <row r="165" spans="1:6" ht="12.75">
      <c r="A165" s="168" t="s">
        <v>270</v>
      </c>
      <c r="B165" s="161">
        <v>4</v>
      </c>
      <c r="C165" s="162">
        <v>9</v>
      </c>
      <c r="D165" s="161">
        <v>0</v>
      </c>
      <c r="E165" s="162">
        <v>0</v>
      </c>
      <c r="F165" s="169">
        <f t="shared" si="5"/>
        <v>4</v>
      </c>
    </row>
    <row r="166" spans="1:6" ht="12.75">
      <c r="A166" s="168" t="s">
        <v>269</v>
      </c>
      <c r="B166" s="161">
        <v>4</v>
      </c>
      <c r="C166" s="162">
        <v>10.5</v>
      </c>
      <c r="D166" s="161">
        <v>0</v>
      </c>
      <c r="E166" s="162">
        <v>0</v>
      </c>
      <c r="F166" s="169">
        <f t="shared" si="5"/>
        <v>4</v>
      </c>
    </row>
    <row r="167" spans="1:6" ht="12.75">
      <c r="A167" s="168" t="s">
        <v>268</v>
      </c>
      <c r="B167" s="161">
        <v>2</v>
      </c>
      <c r="C167" s="162">
        <v>10</v>
      </c>
      <c r="D167" s="161">
        <v>2</v>
      </c>
      <c r="E167" s="162">
        <v>6</v>
      </c>
      <c r="F167" s="169">
        <f t="shared" si="5"/>
        <v>4</v>
      </c>
    </row>
    <row r="168" spans="1:6" ht="12.75">
      <c r="A168" s="168" t="s">
        <v>267</v>
      </c>
      <c r="B168" s="161">
        <v>6</v>
      </c>
      <c r="C168" s="162">
        <v>8</v>
      </c>
      <c r="D168" s="161">
        <v>1</v>
      </c>
      <c r="E168" s="162">
        <v>6</v>
      </c>
      <c r="F168" s="169">
        <f t="shared" si="5"/>
        <v>7</v>
      </c>
    </row>
    <row r="169" spans="1:6" ht="12.75">
      <c r="A169" s="168" t="s">
        <v>266</v>
      </c>
      <c r="B169" s="161">
        <v>1</v>
      </c>
      <c r="C169" s="162">
        <v>9</v>
      </c>
      <c r="D169" s="161">
        <v>0</v>
      </c>
      <c r="E169" s="162">
        <v>0</v>
      </c>
      <c r="F169" s="169">
        <f t="shared" si="5"/>
        <v>1</v>
      </c>
    </row>
    <row r="170" spans="1:6" ht="12.75">
      <c r="A170" s="168" t="s">
        <v>265</v>
      </c>
      <c r="B170" s="161">
        <v>3</v>
      </c>
      <c r="C170" s="162">
        <v>8.5</v>
      </c>
      <c r="D170" s="161">
        <v>0</v>
      </c>
      <c r="E170" s="162">
        <v>0</v>
      </c>
      <c r="F170" s="169">
        <f t="shared" si="5"/>
        <v>3</v>
      </c>
    </row>
    <row r="171" spans="1:6" ht="12.75">
      <c r="A171" s="168" t="s">
        <v>264</v>
      </c>
      <c r="B171" s="161">
        <v>2</v>
      </c>
      <c r="C171" s="162">
        <v>10.5</v>
      </c>
      <c r="D171" s="161">
        <v>0</v>
      </c>
      <c r="E171" s="162">
        <v>0</v>
      </c>
      <c r="F171" s="169">
        <f t="shared" si="5"/>
        <v>2</v>
      </c>
    </row>
    <row r="172" spans="1:6" ht="12.75">
      <c r="A172" s="168" t="s">
        <v>263</v>
      </c>
      <c r="B172" s="161">
        <v>5</v>
      </c>
      <c r="C172" s="162">
        <v>10</v>
      </c>
      <c r="D172" s="161">
        <v>1</v>
      </c>
      <c r="E172" s="162">
        <v>6</v>
      </c>
      <c r="F172" s="169">
        <f t="shared" si="5"/>
        <v>6</v>
      </c>
    </row>
    <row r="173" spans="1:6" ht="12.75">
      <c r="A173" s="168" t="s">
        <v>262</v>
      </c>
      <c r="B173" s="161">
        <v>4</v>
      </c>
      <c r="C173" s="162">
        <v>10</v>
      </c>
      <c r="D173" s="161">
        <v>0</v>
      </c>
      <c r="E173" s="162">
        <v>0</v>
      </c>
      <c r="F173" s="169">
        <f t="shared" si="5"/>
        <v>4</v>
      </c>
    </row>
    <row r="174" spans="1:6" ht="12.75">
      <c r="A174" s="168" t="s">
        <v>261</v>
      </c>
      <c r="B174" s="161">
        <v>2</v>
      </c>
      <c r="C174" s="162">
        <v>10</v>
      </c>
      <c r="D174" s="161">
        <v>0</v>
      </c>
      <c r="E174" s="162">
        <v>0</v>
      </c>
      <c r="F174" s="169">
        <f t="shared" si="5"/>
        <v>2</v>
      </c>
    </row>
    <row r="175" spans="1:6" ht="12.75">
      <c r="A175" s="168" t="s">
        <v>260</v>
      </c>
      <c r="B175" s="161">
        <v>2</v>
      </c>
      <c r="C175" s="162">
        <v>8</v>
      </c>
      <c r="D175" s="161">
        <v>0</v>
      </c>
      <c r="E175" s="162">
        <v>0</v>
      </c>
      <c r="F175" s="169">
        <f t="shared" si="5"/>
        <v>2</v>
      </c>
    </row>
    <row r="176" spans="1:6" ht="12.75">
      <c r="A176" s="168" t="s">
        <v>259</v>
      </c>
      <c r="B176" s="161">
        <v>4</v>
      </c>
      <c r="C176" s="162">
        <v>9</v>
      </c>
      <c r="D176" s="161">
        <v>0</v>
      </c>
      <c r="E176" s="162">
        <v>0</v>
      </c>
      <c r="F176" s="169">
        <f t="shared" si="5"/>
        <v>4</v>
      </c>
    </row>
    <row r="177" spans="1:6" ht="12.75">
      <c r="A177" s="168" t="s">
        <v>258</v>
      </c>
      <c r="B177" s="161">
        <v>3</v>
      </c>
      <c r="C177" s="162">
        <v>8.5</v>
      </c>
      <c r="D177" s="161">
        <v>0</v>
      </c>
      <c r="E177" s="162">
        <v>0</v>
      </c>
      <c r="F177" s="169">
        <f t="shared" si="5"/>
        <v>3</v>
      </c>
    </row>
    <row r="178" spans="1:6" ht="21.75">
      <c r="A178" s="168" t="s">
        <v>257</v>
      </c>
      <c r="B178" s="161">
        <v>10</v>
      </c>
      <c r="C178" s="162">
        <v>9.5</v>
      </c>
      <c r="D178" s="161">
        <v>2</v>
      </c>
      <c r="E178" s="162">
        <v>6</v>
      </c>
      <c r="F178" s="169">
        <f t="shared" si="5"/>
        <v>12</v>
      </c>
    </row>
    <row r="179" spans="1:6" ht="12.75">
      <c r="A179" s="168" t="s">
        <v>256</v>
      </c>
      <c r="B179" s="161">
        <v>11</v>
      </c>
      <c r="C179" s="162">
        <v>10.3825</v>
      </c>
      <c r="D179" s="161">
        <v>1</v>
      </c>
      <c r="E179" s="162">
        <v>6</v>
      </c>
      <c r="F179" s="169">
        <f t="shared" si="5"/>
        <v>12</v>
      </c>
    </row>
    <row r="180" spans="1:6" ht="12.75">
      <c r="A180" s="168" t="s">
        <v>255</v>
      </c>
      <c r="B180" s="161">
        <v>5</v>
      </c>
      <c r="C180" s="162">
        <v>8.5</v>
      </c>
      <c r="D180" s="161">
        <v>1</v>
      </c>
      <c r="E180" s="162">
        <v>4.5</v>
      </c>
      <c r="F180" s="169">
        <f t="shared" si="5"/>
        <v>6</v>
      </c>
    </row>
    <row r="181" spans="1:6" ht="12.75">
      <c r="A181" s="168" t="s">
        <v>554</v>
      </c>
      <c r="B181" s="161">
        <v>4</v>
      </c>
      <c r="C181" s="162">
        <v>8</v>
      </c>
      <c r="D181" s="161">
        <v>0</v>
      </c>
      <c r="E181" s="162">
        <v>0</v>
      </c>
      <c r="F181" s="169">
        <f t="shared" si="5"/>
        <v>4</v>
      </c>
    </row>
    <row r="182" spans="1:6" ht="12.75">
      <c r="A182" s="168" t="s">
        <v>254</v>
      </c>
      <c r="B182" s="161">
        <v>4</v>
      </c>
      <c r="C182" s="162">
        <v>9</v>
      </c>
      <c r="D182" s="161">
        <v>1</v>
      </c>
      <c r="E182" s="162">
        <v>6</v>
      </c>
      <c r="F182" s="169">
        <f t="shared" si="5"/>
        <v>5</v>
      </c>
    </row>
    <row r="183" spans="1:6" ht="12.75">
      <c r="A183" s="168" t="s">
        <v>253</v>
      </c>
      <c r="B183" s="161">
        <v>3</v>
      </c>
      <c r="C183" s="162">
        <v>9</v>
      </c>
      <c r="D183" s="161">
        <v>0</v>
      </c>
      <c r="E183" s="162">
        <v>0</v>
      </c>
      <c r="F183" s="169">
        <f t="shared" si="5"/>
        <v>3</v>
      </c>
    </row>
    <row r="184" spans="1:6" ht="12.75">
      <c r="A184" s="168" t="s">
        <v>540</v>
      </c>
      <c r="B184" s="161">
        <v>9</v>
      </c>
      <c r="C184" s="162">
        <v>8</v>
      </c>
      <c r="D184" s="161">
        <v>1</v>
      </c>
      <c r="E184" s="162">
        <v>7</v>
      </c>
      <c r="F184" s="169">
        <f t="shared" si="5"/>
        <v>10</v>
      </c>
    </row>
    <row r="185" spans="1:6" s="21" customFormat="1" ht="30" customHeight="1">
      <c r="A185" s="118" t="s">
        <v>469</v>
      </c>
      <c r="B185" s="165">
        <f>SUM(B144:B184)</f>
        <v>312</v>
      </c>
      <c r="C185" s="167">
        <f>SUM(C144:C184)/41</f>
        <v>9.119085365853659</v>
      </c>
      <c r="D185" s="165">
        <f>SUM(D144:D184)</f>
        <v>27</v>
      </c>
      <c r="E185" s="167">
        <f>SUM(E144:E184)/17</f>
        <v>5.979411764705882</v>
      </c>
      <c r="F185" s="165">
        <f t="shared" si="5"/>
        <v>339</v>
      </c>
    </row>
    <row r="188" spans="1:6" s="155" customFormat="1" ht="51.75" customHeight="1">
      <c r="A188" s="107" t="s">
        <v>557</v>
      </c>
      <c r="B188" s="424" t="s">
        <v>509</v>
      </c>
      <c r="C188" s="425"/>
      <c r="D188" s="425"/>
      <c r="E188" s="425"/>
      <c r="F188" s="426"/>
    </row>
    <row r="189" spans="1:6" s="155" customFormat="1" ht="27" customHeight="1">
      <c r="A189" s="467" t="s">
        <v>49</v>
      </c>
      <c r="B189" s="465" t="s">
        <v>530</v>
      </c>
      <c r="C189" s="466"/>
      <c r="D189" s="463" t="s">
        <v>531</v>
      </c>
      <c r="E189" s="464"/>
      <c r="F189" s="462" t="s">
        <v>43</v>
      </c>
    </row>
    <row r="190" spans="1:6" s="155" customFormat="1" ht="27" customHeight="1">
      <c r="A190" s="468"/>
      <c r="B190" s="97" t="s">
        <v>42</v>
      </c>
      <c r="C190" s="97" t="s">
        <v>510</v>
      </c>
      <c r="D190" s="97" t="s">
        <v>42</v>
      </c>
      <c r="E190" s="97" t="s">
        <v>510</v>
      </c>
      <c r="F190" s="462"/>
    </row>
    <row r="191" spans="1:6" ht="12.75">
      <c r="A191" s="168" t="s">
        <v>341</v>
      </c>
      <c r="B191" s="161">
        <v>3</v>
      </c>
      <c r="C191" s="162">
        <v>9</v>
      </c>
      <c r="D191" s="161">
        <v>0</v>
      </c>
      <c r="E191" s="162">
        <v>0</v>
      </c>
      <c r="F191" s="169">
        <f>B191+D191</f>
        <v>3</v>
      </c>
    </row>
    <row r="192" spans="1:6" ht="12.75">
      <c r="A192" s="168" t="s">
        <v>342</v>
      </c>
      <c r="B192" s="161">
        <v>2</v>
      </c>
      <c r="C192" s="162">
        <v>9</v>
      </c>
      <c r="D192" s="161">
        <v>0</v>
      </c>
      <c r="E192" s="162">
        <v>0</v>
      </c>
      <c r="F192" s="169">
        <f aca="true" t="shared" si="6" ref="F192:F205">B192+D192</f>
        <v>2</v>
      </c>
    </row>
    <row r="193" spans="1:6" ht="12.75">
      <c r="A193" s="168" t="s">
        <v>343</v>
      </c>
      <c r="B193" s="161">
        <v>3</v>
      </c>
      <c r="C193" s="162">
        <v>10</v>
      </c>
      <c r="D193" s="161">
        <v>0</v>
      </c>
      <c r="E193" s="162">
        <v>0</v>
      </c>
      <c r="F193" s="169">
        <f t="shared" si="6"/>
        <v>3</v>
      </c>
    </row>
    <row r="194" spans="1:6" ht="12.75">
      <c r="A194" s="168" t="s">
        <v>344</v>
      </c>
      <c r="B194" s="161">
        <v>9</v>
      </c>
      <c r="C194" s="162">
        <v>9</v>
      </c>
      <c r="D194" s="161">
        <v>0</v>
      </c>
      <c r="E194" s="162">
        <v>0</v>
      </c>
      <c r="F194" s="169">
        <f t="shared" si="6"/>
        <v>9</v>
      </c>
    </row>
    <row r="195" spans="1:6" ht="12.75">
      <c r="A195" s="168" t="s">
        <v>345</v>
      </c>
      <c r="B195" s="161">
        <v>2</v>
      </c>
      <c r="C195" s="162">
        <v>10</v>
      </c>
      <c r="D195" s="161">
        <v>0</v>
      </c>
      <c r="E195" s="162">
        <v>0</v>
      </c>
      <c r="F195" s="169">
        <f t="shared" si="6"/>
        <v>2</v>
      </c>
    </row>
    <row r="196" spans="1:6" ht="12.75">
      <c r="A196" s="168" t="s">
        <v>346</v>
      </c>
      <c r="B196" s="161">
        <v>4</v>
      </c>
      <c r="C196" s="162">
        <v>8</v>
      </c>
      <c r="D196" s="161">
        <v>0</v>
      </c>
      <c r="E196" s="162">
        <v>0</v>
      </c>
      <c r="F196" s="169">
        <f t="shared" si="6"/>
        <v>4</v>
      </c>
    </row>
    <row r="197" spans="1:6" ht="12.75">
      <c r="A197" s="168" t="s">
        <v>32</v>
      </c>
      <c r="B197" s="161">
        <v>50</v>
      </c>
      <c r="C197" s="162">
        <v>9</v>
      </c>
      <c r="D197" s="161">
        <v>0</v>
      </c>
      <c r="E197" s="162">
        <v>0</v>
      </c>
      <c r="F197" s="169">
        <f t="shared" si="6"/>
        <v>50</v>
      </c>
    </row>
    <row r="198" spans="1:6" ht="12.75">
      <c r="A198" s="168" t="s">
        <v>347</v>
      </c>
      <c r="B198" s="161">
        <v>1</v>
      </c>
      <c r="C198" s="162">
        <v>10</v>
      </c>
      <c r="D198" s="161">
        <v>0</v>
      </c>
      <c r="E198" s="162">
        <v>0</v>
      </c>
      <c r="F198" s="169">
        <f t="shared" si="6"/>
        <v>1</v>
      </c>
    </row>
    <row r="199" spans="1:6" ht="12.75">
      <c r="A199" s="168" t="s">
        <v>348</v>
      </c>
      <c r="B199" s="161">
        <v>2</v>
      </c>
      <c r="C199" s="162">
        <v>9.5</v>
      </c>
      <c r="D199" s="161">
        <v>0</v>
      </c>
      <c r="E199" s="162">
        <v>0</v>
      </c>
      <c r="F199" s="169">
        <f t="shared" si="6"/>
        <v>2</v>
      </c>
    </row>
    <row r="200" spans="1:6" ht="12.75">
      <c r="A200" s="168" t="s">
        <v>349</v>
      </c>
      <c r="B200" s="161">
        <v>1</v>
      </c>
      <c r="C200" s="162">
        <v>9</v>
      </c>
      <c r="D200" s="161">
        <v>2</v>
      </c>
      <c r="E200" s="162">
        <v>6</v>
      </c>
      <c r="F200" s="169">
        <f t="shared" si="6"/>
        <v>3</v>
      </c>
    </row>
    <row r="201" spans="1:6" ht="12.75">
      <c r="A201" s="168" t="s">
        <v>350</v>
      </c>
      <c r="B201" s="161">
        <v>2</v>
      </c>
      <c r="C201" s="162">
        <v>9</v>
      </c>
      <c r="D201" s="161">
        <v>0</v>
      </c>
      <c r="E201" s="162">
        <v>0</v>
      </c>
      <c r="F201" s="169">
        <f t="shared" si="6"/>
        <v>2</v>
      </c>
    </row>
    <row r="202" spans="1:6" ht="12.75">
      <c r="A202" s="168" t="s">
        <v>351</v>
      </c>
      <c r="B202" s="161">
        <v>2</v>
      </c>
      <c r="C202" s="162">
        <v>9.5</v>
      </c>
      <c r="D202" s="161">
        <v>0</v>
      </c>
      <c r="E202" s="162">
        <v>0</v>
      </c>
      <c r="F202" s="169">
        <f t="shared" si="6"/>
        <v>2</v>
      </c>
    </row>
    <row r="203" spans="1:6" ht="12.75">
      <c r="A203" s="168" t="s">
        <v>333</v>
      </c>
      <c r="B203" s="161">
        <v>3</v>
      </c>
      <c r="C203" s="162">
        <v>10</v>
      </c>
      <c r="D203" s="161">
        <v>0</v>
      </c>
      <c r="E203" s="162">
        <v>0</v>
      </c>
      <c r="F203" s="169">
        <f t="shared" si="6"/>
        <v>3</v>
      </c>
    </row>
    <row r="204" spans="1:6" ht="12.75">
      <c r="A204" s="168" t="s">
        <v>334</v>
      </c>
      <c r="B204" s="161">
        <v>3</v>
      </c>
      <c r="C204" s="162">
        <v>10</v>
      </c>
      <c r="D204" s="161">
        <v>0</v>
      </c>
      <c r="E204" s="162">
        <v>0</v>
      </c>
      <c r="F204" s="169">
        <f t="shared" si="6"/>
        <v>3</v>
      </c>
    </row>
    <row r="205" spans="1:6" ht="12.75">
      <c r="A205" s="168" t="s">
        <v>335</v>
      </c>
      <c r="B205" s="161">
        <v>3</v>
      </c>
      <c r="C205" s="162">
        <v>8.5</v>
      </c>
      <c r="D205" s="161">
        <v>0</v>
      </c>
      <c r="E205" s="162">
        <v>0</v>
      </c>
      <c r="F205" s="169">
        <f t="shared" si="6"/>
        <v>3</v>
      </c>
    </row>
    <row r="206" spans="1:6" s="21" customFormat="1" ht="30" customHeight="1">
      <c r="A206" s="118" t="s">
        <v>470</v>
      </c>
      <c r="B206" s="165">
        <f>SUM(B191:B205)</f>
        <v>90</v>
      </c>
      <c r="C206" s="167">
        <f>(SUM(C191:C205)/15)</f>
        <v>9.3</v>
      </c>
      <c r="D206" s="165">
        <f>SUM(D191:D205)</f>
        <v>2</v>
      </c>
      <c r="E206" s="167">
        <f>SUM(E191:E205)</f>
        <v>6</v>
      </c>
      <c r="F206" s="165">
        <f>SUM(F191:F205)</f>
        <v>92</v>
      </c>
    </row>
    <row r="209" spans="1:6" s="155" customFormat="1" ht="57" customHeight="1">
      <c r="A209" s="107" t="s">
        <v>557</v>
      </c>
      <c r="B209" s="424" t="s">
        <v>95</v>
      </c>
      <c r="C209" s="425"/>
      <c r="D209" s="425"/>
      <c r="E209" s="425"/>
      <c r="F209" s="426"/>
    </row>
    <row r="210" spans="1:6" s="155" customFormat="1" ht="27" customHeight="1">
      <c r="A210" s="467" t="s">
        <v>49</v>
      </c>
      <c r="B210" s="465" t="s">
        <v>530</v>
      </c>
      <c r="C210" s="466"/>
      <c r="D210" s="463" t="s">
        <v>531</v>
      </c>
      <c r="E210" s="464"/>
      <c r="F210" s="462" t="s">
        <v>43</v>
      </c>
    </row>
    <row r="211" spans="1:6" s="155" customFormat="1" ht="27" customHeight="1">
      <c r="A211" s="468"/>
      <c r="B211" s="97" t="s">
        <v>42</v>
      </c>
      <c r="C211" s="97" t="s">
        <v>510</v>
      </c>
      <c r="D211" s="97" t="s">
        <v>42</v>
      </c>
      <c r="E211" s="97" t="s">
        <v>510</v>
      </c>
      <c r="F211" s="462"/>
    </row>
    <row r="212" spans="1:6" ht="12.75">
      <c r="A212" s="168" t="s">
        <v>182</v>
      </c>
      <c r="B212" s="161">
        <v>4</v>
      </c>
      <c r="C212" s="162">
        <v>8.5</v>
      </c>
      <c r="D212" s="161">
        <v>1</v>
      </c>
      <c r="E212" s="162">
        <v>5</v>
      </c>
      <c r="F212" s="169">
        <f>B212+D212</f>
        <v>5</v>
      </c>
    </row>
    <row r="213" spans="1:6" ht="12.75">
      <c r="A213" s="168" t="s">
        <v>183</v>
      </c>
      <c r="B213" s="161">
        <v>7</v>
      </c>
      <c r="C213" s="162">
        <v>9.5</v>
      </c>
      <c r="D213" s="161">
        <v>0</v>
      </c>
      <c r="E213" s="162">
        <v>0</v>
      </c>
      <c r="F213" s="169">
        <f aca="true" t="shared" si="7" ref="F213:F223">B213+D213</f>
        <v>7</v>
      </c>
    </row>
    <row r="214" spans="1:6" ht="12.75">
      <c r="A214" s="168" t="s">
        <v>520</v>
      </c>
      <c r="B214" s="161">
        <v>1</v>
      </c>
      <c r="C214" s="162">
        <v>10</v>
      </c>
      <c r="D214" s="161">
        <v>1</v>
      </c>
      <c r="E214" s="162">
        <v>6</v>
      </c>
      <c r="F214" s="169">
        <f t="shared" si="7"/>
        <v>2</v>
      </c>
    </row>
    <row r="215" spans="1:6" ht="12.75">
      <c r="A215" s="168" t="s">
        <v>184</v>
      </c>
      <c r="B215" s="161">
        <v>4</v>
      </c>
      <c r="C215" s="182" t="s">
        <v>553</v>
      </c>
      <c r="D215" s="161">
        <v>0</v>
      </c>
      <c r="E215" s="162">
        <v>0</v>
      </c>
      <c r="F215" s="169">
        <f t="shared" si="7"/>
        <v>4</v>
      </c>
    </row>
    <row r="216" spans="1:6" ht="12.75">
      <c r="A216" s="168" t="s">
        <v>519</v>
      </c>
      <c r="B216" s="161">
        <v>5</v>
      </c>
      <c r="C216" s="162">
        <v>9</v>
      </c>
      <c r="D216" s="161">
        <v>0</v>
      </c>
      <c r="E216" s="162">
        <v>0</v>
      </c>
      <c r="F216" s="169">
        <f t="shared" si="7"/>
        <v>5</v>
      </c>
    </row>
    <row r="217" spans="1:6" ht="12.75">
      <c r="A217" s="168" t="s">
        <v>518</v>
      </c>
      <c r="B217" s="161">
        <v>2</v>
      </c>
      <c r="C217" s="162">
        <v>9.5</v>
      </c>
      <c r="D217" s="161">
        <v>0</v>
      </c>
      <c r="E217" s="162">
        <v>0</v>
      </c>
      <c r="F217" s="169">
        <f t="shared" si="7"/>
        <v>2</v>
      </c>
    </row>
    <row r="218" spans="1:6" ht="12.75">
      <c r="A218" s="168" t="s">
        <v>517</v>
      </c>
      <c r="B218" s="161">
        <v>4</v>
      </c>
      <c r="C218" s="162">
        <v>9</v>
      </c>
      <c r="D218" s="161">
        <v>0</v>
      </c>
      <c r="E218" s="162">
        <v>0</v>
      </c>
      <c r="F218" s="169">
        <f t="shared" si="7"/>
        <v>4</v>
      </c>
    </row>
    <row r="219" spans="1:6" ht="12.75">
      <c r="A219" s="168" t="s">
        <v>516</v>
      </c>
      <c r="B219" s="161">
        <v>5</v>
      </c>
      <c r="C219" s="162">
        <v>9.5</v>
      </c>
      <c r="D219" s="161">
        <v>0</v>
      </c>
      <c r="E219" s="162">
        <v>0</v>
      </c>
      <c r="F219" s="169">
        <f t="shared" si="7"/>
        <v>5</v>
      </c>
    </row>
    <row r="220" spans="1:6" ht="12.75">
      <c r="A220" s="168" t="s">
        <v>515</v>
      </c>
      <c r="B220" s="161">
        <v>5</v>
      </c>
      <c r="C220" s="162">
        <v>8</v>
      </c>
      <c r="D220" s="161">
        <v>0</v>
      </c>
      <c r="E220" s="162">
        <v>0</v>
      </c>
      <c r="F220" s="169">
        <f t="shared" si="7"/>
        <v>5</v>
      </c>
    </row>
    <row r="221" spans="1:6" ht="12.75">
      <c r="A221" s="168" t="s">
        <v>33</v>
      </c>
      <c r="B221" s="161">
        <v>26</v>
      </c>
      <c r="C221" s="162">
        <v>9.5</v>
      </c>
      <c r="D221" s="161">
        <v>7</v>
      </c>
      <c r="E221" s="162">
        <v>7</v>
      </c>
      <c r="F221" s="169">
        <f t="shared" si="7"/>
        <v>33</v>
      </c>
    </row>
    <row r="222" spans="1:6" ht="12.75">
      <c r="A222" s="168" t="s">
        <v>514</v>
      </c>
      <c r="B222" s="161">
        <v>1</v>
      </c>
      <c r="C222" s="162">
        <v>10</v>
      </c>
      <c r="D222" s="161">
        <v>1</v>
      </c>
      <c r="E222" s="162">
        <v>5.5</v>
      </c>
      <c r="F222" s="169">
        <f t="shared" si="7"/>
        <v>2</v>
      </c>
    </row>
    <row r="223" spans="1:6" ht="12.75">
      <c r="A223" s="168" t="s">
        <v>185</v>
      </c>
      <c r="B223" s="161">
        <v>4</v>
      </c>
      <c r="C223" s="162">
        <v>8.5</v>
      </c>
      <c r="D223" s="161">
        <v>0</v>
      </c>
      <c r="E223" s="162">
        <v>0</v>
      </c>
      <c r="F223" s="169">
        <f t="shared" si="7"/>
        <v>4</v>
      </c>
    </row>
    <row r="224" spans="1:6" s="21" customFormat="1" ht="30" customHeight="1">
      <c r="A224" s="118" t="s">
        <v>402</v>
      </c>
      <c r="B224" s="165">
        <f>SUM(B212:B223)</f>
        <v>68</v>
      </c>
      <c r="C224" s="167">
        <f>SUM(C212:C223)/11</f>
        <v>9.181818181818182</v>
      </c>
      <c r="D224" s="165">
        <f>SUM(D212:D223)</f>
        <v>10</v>
      </c>
      <c r="E224" s="167">
        <f>SUM(E212:E223)/4</f>
        <v>5.875</v>
      </c>
      <c r="F224" s="165">
        <f>SUM(F212:F223)</f>
        <v>78</v>
      </c>
    </row>
    <row r="227" spans="1:6" s="155" customFormat="1" ht="51.75" customHeight="1">
      <c r="A227" s="107" t="s">
        <v>557</v>
      </c>
      <c r="B227" s="424" t="s">
        <v>97</v>
      </c>
      <c r="C227" s="425"/>
      <c r="D227" s="425"/>
      <c r="E227" s="425"/>
      <c r="F227" s="426"/>
    </row>
    <row r="228" spans="1:6" s="155" customFormat="1" ht="27" customHeight="1">
      <c r="A228" s="467" t="s">
        <v>49</v>
      </c>
      <c r="B228" s="465" t="s">
        <v>530</v>
      </c>
      <c r="C228" s="466"/>
      <c r="D228" s="463" t="s">
        <v>531</v>
      </c>
      <c r="E228" s="464"/>
      <c r="F228" s="462" t="s">
        <v>43</v>
      </c>
    </row>
    <row r="229" spans="1:6" s="155" customFormat="1" ht="27" customHeight="1">
      <c r="A229" s="468"/>
      <c r="B229" s="97" t="s">
        <v>42</v>
      </c>
      <c r="C229" s="97" t="s">
        <v>510</v>
      </c>
      <c r="D229" s="97" t="s">
        <v>42</v>
      </c>
      <c r="E229" s="97" t="s">
        <v>510</v>
      </c>
      <c r="F229" s="462"/>
    </row>
    <row r="230" spans="1:6" ht="21.75">
      <c r="A230" s="168" t="s">
        <v>327</v>
      </c>
      <c r="B230" s="161">
        <v>1</v>
      </c>
      <c r="C230" s="162">
        <v>8</v>
      </c>
      <c r="D230" s="161">
        <v>0</v>
      </c>
      <c r="E230" s="162">
        <v>0</v>
      </c>
      <c r="F230" s="169">
        <f>B230+D230</f>
        <v>1</v>
      </c>
    </row>
    <row r="231" spans="1:6" ht="12.75">
      <c r="A231" s="168" t="s">
        <v>326</v>
      </c>
      <c r="B231" s="161">
        <v>20</v>
      </c>
      <c r="C231" s="162">
        <v>8</v>
      </c>
      <c r="D231" s="161">
        <v>1</v>
      </c>
      <c r="E231" s="162">
        <v>6</v>
      </c>
      <c r="F231" s="169">
        <f aca="true" t="shared" si="8" ref="F231:F239">B231+D231</f>
        <v>21</v>
      </c>
    </row>
    <row r="232" spans="1:6" ht="12.75">
      <c r="A232" s="168" t="s">
        <v>325</v>
      </c>
      <c r="B232" s="161">
        <v>2</v>
      </c>
      <c r="C232" s="162">
        <v>8</v>
      </c>
      <c r="D232" s="161">
        <v>1</v>
      </c>
      <c r="E232" s="162">
        <v>5</v>
      </c>
      <c r="F232" s="169">
        <f t="shared" si="8"/>
        <v>3</v>
      </c>
    </row>
    <row r="233" spans="1:6" ht="12.75">
      <c r="A233" s="168" t="s">
        <v>324</v>
      </c>
      <c r="B233" s="161">
        <v>29</v>
      </c>
      <c r="C233" s="162">
        <v>8</v>
      </c>
      <c r="D233" s="161">
        <v>1</v>
      </c>
      <c r="E233" s="162">
        <v>6</v>
      </c>
      <c r="F233" s="169">
        <f t="shared" si="8"/>
        <v>30</v>
      </c>
    </row>
    <row r="234" spans="1:6" ht="12.75">
      <c r="A234" s="168" t="s">
        <v>323</v>
      </c>
      <c r="B234" s="161">
        <v>2</v>
      </c>
      <c r="C234" s="162">
        <v>8.5</v>
      </c>
      <c r="D234" s="161">
        <v>0</v>
      </c>
      <c r="E234" s="162">
        <v>0</v>
      </c>
      <c r="F234" s="169">
        <f t="shared" si="8"/>
        <v>2</v>
      </c>
    </row>
    <row r="235" spans="1:6" ht="12.75">
      <c r="A235" s="168" t="s">
        <v>322</v>
      </c>
      <c r="B235" s="161">
        <v>3</v>
      </c>
      <c r="C235" s="162">
        <v>8.5</v>
      </c>
      <c r="D235" s="161">
        <v>0</v>
      </c>
      <c r="E235" s="162">
        <v>0</v>
      </c>
      <c r="F235" s="169">
        <f t="shared" si="8"/>
        <v>3</v>
      </c>
    </row>
    <row r="236" spans="1:6" ht="12.75">
      <c r="A236" s="168" t="s">
        <v>321</v>
      </c>
      <c r="B236" s="161">
        <v>1</v>
      </c>
      <c r="C236" s="162">
        <v>8.5</v>
      </c>
      <c r="D236" s="161">
        <v>0</v>
      </c>
      <c r="E236" s="162">
        <v>0</v>
      </c>
      <c r="F236" s="169">
        <f t="shared" si="8"/>
        <v>1</v>
      </c>
    </row>
    <row r="237" spans="1:6" ht="12.75">
      <c r="A237" s="168" t="s">
        <v>320</v>
      </c>
      <c r="B237" s="161">
        <v>2</v>
      </c>
      <c r="C237" s="162">
        <v>8.5</v>
      </c>
      <c r="D237" s="161">
        <v>0</v>
      </c>
      <c r="E237" s="162">
        <v>0</v>
      </c>
      <c r="F237" s="169">
        <f t="shared" si="8"/>
        <v>2</v>
      </c>
    </row>
    <row r="238" spans="1:6" ht="12.75">
      <c r="A238" s="168" t="s">
        <v>319</v>
      </c>
      <c r="B238" s="161">
        <v>2</v>
      </c>
      <c r="C238" s="162">
        <v>8</v>
      </c>
      <c r="D238" s="161">
        <v>1</v>
      </c>
      <c r="E238" s="162">
        <v>5</v>
      </c>
      <c r="F238" s="169">
        <f t="shared" si="8"/>
        <v>3</v>
      </c>
    </row>
    <row r="239" spans="1:6" ht="12.75">
      <c r="A239" s="168" t="s">
        <v>318</v>
      </c>
      <c r="B239" s="161">
        <v>3</v>
      </c>
      <c r="C239" s="162">
        <v>8.5</v>
      </c>
      <c r="D239" s="161">
        <v>1</v>
      </c>
      <c r="E239" s="162">
        <v>5.5</v>
      </c>
      <c r="F239" s="169">
        <f t="shared" si="8"/>
        <v>4</v>
      </c>
    </row>
    <row r="240" spans="1:6" s="21" customFormat="1" ht="30" customHeight="1">
      <c r="A240" s="118" t="s">
        <v>98</v>
      </c>
      <c r="B240" s="165">
        <f>SUM(B230:B239)</f>
        <v>65</v>
      </c>
      <c r="C240" s="167">
        <f>SUM(C230:C239)/10</f>
        <v>8.25</v>
      </c>
      <c r="D240" s="165">
        <f>SUM(D230:D239)</f>
        <v>5</v>
      </c>
      <c r="E240" s="167">
        <f>SUM(E230:E239)/5</f>
        <v>5.5</v>
      </c>
      <c r="F240" s="165">
        <f>B240+D240</f>
        <v>70</v>
      </c>
    </row>
    <row r="243" spans="1:6" s="155" customFormat="1" ht="51.75" customHeight="1">
      <c r="A243" s="107" t="s">
        <v>557</v>
      </c>
      <c r="B243" s="424" t="s">
        <v>512</v>
      </c>
      <c r="C243" s="425"/>
      <c r="D243" s="425"/>
      <c r="E243" s="425"/>
      <c r="F243" s="426"/>
    </row>
    <row r="244" spans="1:6" s="155" customFormat="1" ht="27" customHeight="1">
      <c r="A244" s="467" t="s">
        <v>49</v>
      </c>
      <c r="B244" s="465" t="s">
        <v>530</v>
      </c>
      <c r="C244" s="466"/>
      <c r="D244" s="463" t="s">
        <v>531</v>
      </c>
      <c r="E244" s="464"/>
      <c r="F244" s="462" t="s">
        <v>43</v>
      </c>
    </row>
    <row r="245" spans="1:6" s="155" customFormat="1" ht="27" customHeight="1">
      <c r="A245" s="468"/>
      <c r="B245" s="97" t="s">
        <v>42</v>
      </c>
      <c r="C245" s="97" t="s">
        <v>510</v>
      </c>
      <c r="D245" s="97" t="s">
        <v>42</v>
      </c>
      <c r="E245" s="97" t="s">
        <v>510</v>
      </c>
      <c r="F245" s="462"/>
    </row>
    <row r="246" spans="1:6" ht="12.75">
      <c r="A246" s="168" t="s">
        <v>187</v>
      </c>
      <c r="B246" s="161">
        <v>4</v>
      </c>
      <c r="C246" s="162">
        <v>8</v>
      </c>
      <c r="D246" s="161">
        <v>0</v>
      </c>
      <c r="E246" s="162">
        <v>0</v>
      </c>
      <c r="F246" s="169">
        <f>B246+D246</f>
        <v>4</v>
      </c>
    </row>
    <row r="247" spans="1:6" ht="12.75">
      <c r="A247" s="168" t="s">
        <v>188</v>
      </c>
      <c r="B247" s="161">
        <v>5</v>
      </c>
      <c r="C247" s="162">
        <v>8</v>
      </c>
      <c r="D247" s="161">
        <v>0</v>
      </c>
      <c r="E247" s="162">
        <v>0</v>
      </c>
      <c r="F247" s="169">
        <f aca="true" t="shared" si="9" ref="F247:F254">B247+D247</f>
        <v>5</v>
      </c>
    </row>
    <row r="248" spans="1:6" ht="12.75">
      <c r="A248" s="168" t="s">
        <v>190</v>
      </c>
      <c r="B248" s="161">
        <v>4</v>
      </c>
      <c r="C248" s="162">
        <v>8.5</v>
      </c>
      <c r="D248" s="161">
        <v>0</v>
      </c>
      <c r="E248" s="162">
        <v>0</v>
      </c>
      <c r="F248" s="169">
        <f t="shared" si="9"/>
        <v>4</v>
      </c>
    </row>
    <row r="249" spans="1:6" ht="12.75">
      <c r="A249" s="168" t="s">
        <v>191</v>
      </c>
      <c r="B249" s="161">
        <v>1</v>
      </c>
      <c r="C249" s="162">
        <v>8</v>
      </c>
      <c r="D249" s="161">
        <v>0</v>
      </c>
      <c r="E249" s="162">
        <v>0</v>
      </c>
      <c r="F249" s="169">
        <f t="shared" si="9"/>
        <v>1</v>
      </c>
    </row>
    <row r="250" spans="1:6" ht="12.75">
      <c r="A250" s="168" t="s">
        <v>193</v>
      </c>
      <c r="B250" s="161">
        <v>12</v>
      </c>
      <c r="C250" s="162">
        <v>7.5</v>
      </c>
      <c r="D250" s="161">
        <v>0</v>
      </c>
      <c r="E250" s="162">
        <v>0</v>
      </c>
      <c r="F250" s="169">
        <f t="shared" si="9"/>
        <v>12</v>
      </c>
    </row>
    <row r="251" spans="1:6" ht="12.75">
      <c r="A251" s="168" t="s">
        <v>35</v>
      </c>
      <c r="B251" s="161">
        <v>23</v>
      </c>
      <c r="C251" s="162">
        <v>8</v>
      </c>
      <c r="D251" s="161">
        <v>5</v>
      </c>
      <c r="E251" s="162">
        <v>6</v>
      </c>
      <c r="F251" s="169">
        <f t="shared" si="9"/>
        <v>28</v>
      </c>
    </row>
    <row r="252" spans="1:6" ht="21.75">
      <c r="A252" s="168" t="s">
        <v>195</v>
      </c>
      <c r="B252" s="161">
        <v>2</v>
      </c>
      <c r="C252" s="162">
        <v>8</v>
      </c>
      <c r="D252" s="161">
        <v>2</v>
      </c>
      <c r="E252" s="162">
        <v>5</v>
      </c>
      <c r="F252" s="169">
        <f t="shared" si="9"/>
        <v>4</v>
      </c>
    </row>
    <row r="253" spans="1:6" ht="12.75">
      <c r="A253" s="168" t="s">
        <v>196</v>
      </c>
      <c r="B253" s="161">
        <v>3</v>
      </c>
      <c r="C253" s="162">
        <v>8.5</v>
      </c>
      <c r="D253" s="161">
        <v>0</v>
      </c>
      <c r="E253" s="162">
        <v>0</v>
      </c>
      <c r="F253" s="169">
        <f t="shared" si="9"/>
        <v>3</v>
      </c>
    </row>
    <row r="254" spans="1:6" s="21" customFormat="1" ht="30" customHeight="1">
      <c r="A254" s="118" t="s">
        <v>404</v>
      </c>
      <c r="B254" s="165">
        <f>SUM(B246:B253)</f>
        <v>54</v>
      </c>
      <c r="C254" s="167">
        <f>SUM(C246:C253)/8</f>
        <v>8.0625</v>
      </c>
      <c r="D254" s="165">
        <f>SUM(D246:D253)</f>
        <v>7</v>
      </c>
      <c r="E254" s="167">
        <f>SUM(E246:E253)/2</f>
        <v>5.5</v>
      </c>
      <c r="F254" s="165">
        <f t="shared" si="9"/>
        <v>61</v>
      </c>
    </row>
  </sheetData>
  <mergeCells count="55">
    <mergeCell ref="A33:G33"/>
    <mergeCell ref="B49:F49"/>
    <mergeCell ref="B34:F34"/>
    <mergeCell ref="B71:F71"/>
    <mergeCell ref="F36:F37"/>
    <mergeCell ref="A36:A37"/>
    <mergeCell ref="B36:C36"/>
    <mergeCell ref="D36:E36"/>
    <mergeCell ref="B141:F141"/>
    <mergeCell ref="A106:A107"/>
    <mergeCell ref="B106:C106"/>
    <mergeCell ref="D106:E106"/>
    <mergeCell ref="F106:F107"/>
    <mergeCell ref="A142:A143"/>
    <mergeCell ref="B142:C142"/>
    <mergeCell ref="D142:E142"/>
    <mergeCell ref="F142:F143"/>
    <mergeCell ref="B105:F105"/>
    <mergeCell ref="A51:A52"/>
    <mergeCell ref="B51:C51"/>
    <mergeCell ref="D51:E51"/>
    <mergeCell ref="F51:F52"/>
    <mergeCell ref="A73:A74"/>
    <mergeCell ref="B73:C73"/>
    <mergeCell ref="D73:E73"/>
    <mergeCell ref="F73:F74"/>
    <mergeCell ref="B1:G1"/>
    <mergeCell ref="A16:G16"/>
    <mergeCell ref="A17:G17"/>
    <mergeCell ref="A18:G18"/>
    <mergeCell ref="G3:G4"/>
    <mergeCell ref="D3:E3"/>
    <mergeCell ref="A3:A4"/>
    <mergeCell ref="B3:C3"/>
    <mergeCell ref="F3:F4"/>
    <mergeCell ref="A189:A190"/>
    <mergeCell ref="B189:C189"/>
    <mergeCell ref="D189:E189"/>
    <mergeCell ref="F189:F190"/>
    <mergeCell ref="B188:F188"/>
    <mergeCell ref="A244:A245"/>
    <mergeCell ref="B244:C244"/>
    <mergeCell ref="D244:E244"/>
    <mergeCell ref="F244:F245"/>
    <mergeCell ref="B243:F243"/>
    <mergeCell ref="A210:A211"/>
    <mergeCell ref="B210:C210"/>
    <mergeCell ref="D210:E210"/>
    <mergeCell ref="F210:F211"/>
    <mergeCell ref="B209:F209"/>
    <mergeCell ref="A228:A229"/>
    <mergeCell ref="B228:C228"/>
    <mergeCell ref="D228:E228"/>
    <mergeCell ref="F228:F229"/>
    <mergeCell ref="B227:F22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rowBreaks count="8" manualBreakCount="8">
    <brk id="33" max="255" man="1"/>
    <brk id="48" max="255" man="1"/>
    <brk id="70" max="255" man="1"/>
    <brk id="104" max="255" man="1"/>
    <brk id="140" max="255" man="1"/>
    <brk id="187" max="255" man="1"/>
    <brk id="208" max="255" man="1"/>
    <brk id="22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9"/>
  <sheetViews>
    <sheetView workbookViewId="0" topLeftCell="A1">
      <selection activeCell="A159" sqref="A1:G159"/>
    </sheetView>
  </sheetViews>
  <sheetFormatPr defaultColWidth="9.140625" defaultRowHeight="12.75"/>
  <cols>
    <col min="1" max="1" width="25.00390625" style="99" customWidth="1"/>
    <col min="2" max="2" width="9.140625" style="99" customWidth="1"/>
    <col min="3" max="3" width="10.28125" style="99" bestFit="1" customWidth="1"/>
    <col min="4" max="4" width="9.140625" style="99" customWidth="1"/>
    <col min="5" max="5" width="12.140625" style="99" customWidth="1"/>
    <col min="6" max="6" width="9.140625" style="99" customWidth="1"/>
    <col min="7" max="7" width="12.7109375" style="99" bestFit="1" customWidth="1"/>
    <col min="8" max="16384" width="9.140625" style="99" customWidth="1"/>
  </cols>
  <sheetData>
    <row r="1" spans="1:7" s="131" customFormat="1" ht="51.75" customHeight="1">
      <c r="A1" s="1" t="s">
        <v>485</v>
      </c>
      <c r="B1" s="430" t="s">
        <v>104</v>
      </c>
      <c r="C1" s="450"/>
      <c r="D1" s="450"/>
      <c r="E1" s="450"/>
      <c r="F1" s="450"/>
      <c r="G1" s="451"/>
    </row>
    <row r="2" s="144" customFormat="1" ht="12.75"/>
    <row r="3" spans="1:7" s="144" customFormat="1" ht="22.5" customHeight="1">
      <c r="A3" s="453" t="s">
        <v>410</v>
      </c>
      <c r="B3" s="432" t="s">
        <v>530</v>
      </c>
      <c r="C3" s="434"/>
      <c r="D3" s="463" t="s">
        <v>531</v>
      </c>
      <c r="E3" s="469"/>
      <c r="F3" s="427" t="s">
        <v>43</v>
      </c>
      <c r="G3" s="427" t="s">
        <v>44</v>
      </c>
    </row>
    <row r="4" spans="1:7" s="144" customFormat="1" ht="29.25" customHeight="1">
      <c r="A4" s="454"/>
      <c r="B4" s="97" t="s">
        <v>42</v>
      </c>
      <c r="C4" s="97" t="s">
        <v>510</v>
      </c>
      <c r="D4" s="97" t="s">
        <v>42</v>
      </c>
      <c r="E4" s="97" t="s">
        <v>510</v>
      </c>
      <c r="F4" s="427"/>
      <c r="G4" s="427"/>
    </row>
    <row r="5" spans="1:9" s="144" customFormat="1" ht="12.75" customHeight="1">
      <c r="A5" s="3" t="s">
        <v>27</v>
      </c>
      <c r="B5" s="173">
        <f>B48</f>
        <v>4</v>
      </c>
      <c r="C5" s="174">
        <f>C48</f>
        <v>8.5</v>
      </c>
      <c r="D5" s="173">
        <f>D48</f>
        <v>2</v>
      </c>
      <c r="E5" s="174">
        <f>E48</f>
        <v>5.5</v>
      </c>
      <c r="F5" s="175">
        <f>F48</f>
        <v>6</v>
      </c>
      <c r="G5" s="176">
        <f>F5/$F$14*100</f>
        <v>3.79746835443038</v>
      </c>
      <c r="I5" s="177"/>
    </row>
    <row r="6" spans="1:7" s="144" customFormat="1" ht="12.75" customHeight="1">
      <c r="A6" s="3" t="s">
        <v>28</v>
      </c>
      <c r="B6" s="173">
        <f>B63</f>
        <v>20</v>
      </c>
      <c r="C6" s="174">
        <f>C63</f>
        <v>8.571428571428571</v>
      </c>
      <c r="D6" s="173">
        <f>D63</f>
        <v>1</v>
      </c>
      <c r="E6" s="174">
        <f>E63</f>
        <v>7.5</v>
      </c>
      <c r="F6" s="175">
        <f>F63</f>
        <v>21</v>
      </c>
      <c r="G6" s="176">
        <f aca="true" t="shared" si="0" ref="G6:G14">F6/$F$14*100</f>
        <v>13.291139240506327</v>
      </c>
    </row>
    <row r="7" spans="1:7" s="144" customFormat="1" ht="12.75" customHeight="1">
      <c r="A7" s="3" t="s">
        <v>29</v>
      </c>
      <c r="B7" s="173">
        <f>B76</f>
        <v>8</v>
      </c>
      <c r="C7" s="174">
        <f>C76</f>
        <v>8.166666666666666</v>
      </c>
      <c r="D7" s="173">
        <f>D76</f>
        <v>3</v>
      </c>
      <c r="E7" s="174">
        <f>E76</f>
        <v>6</v>
      </c>
      <c r="F7" s="175">
        <f>F76</f>
        <v>11</v>
      </c>
      <c r="G7" s="176">
        <f t="shared" si="0"/>
        <v>6.962025316455696</v>
      </c>
    </row>
    <row r="8" spans="1:7" s="144" customFormat="1" ht="12.75" customHeight="1">
      <c r="A8" s="3" t="s">
        <v>30</v>
      </c>
      <c r="B8" s="173">
        <f>B91</f>
        <v>17</v>
      </c>
      <c r="C8" s="174">
        <f>C91</f>
        <v>7.016666666666667</v>
      </c>
      <c r="D8" s="173">
        <f>D91</f>
        <v>4</v>
      </c>
      <c r="E8" s="174">
        <f>E91</f>
        <v>5.5</v>
      </c>
      <c r="F8" s="175">
        <f>F91</f>
        <v>21</v>
      </c>
      <c r="G8" s="176">
        <f t="shared" si="0"/>
        <v>13.291139240506327</v>
      </c>
    </row>
    <row r="9" spans="1:7" s="144" customFormat="1" ht="12.75" customHeight="1">
      <c r="A9" s="3" t="s">
        <v>31</v>
      </c>
      <c r="B9" s="173">
        <f>B113</f>
        <v>29</v>
      </c>
      <c r="C9" s="174">
        <f>C113</f>
        <v>9.353571428571428</v>
      </c>
      <c r="D9" s="173">
        <f>D113</f>
        <v>7</v>
      </c>
      <c r="E9" s="174">
        <f>E113</f>
        <v>6.2</v>
      </c>
      <c r="F9" s="175">
        <f>F113</f>
        <v>36</v>
      </c>
      <c r="G9" s="176">
        <f t="shared" si="0"/>
        <v>22.78481012658228</v>
      </c>
    </row>
    <row r="10" spans="1:7" s="144" customFormat="1" ht="12.75" customHeight="1">
      <c r="A10" s="3" t="s">
        <v>32</v>
      </c>
      <c r="B10" s="173">
        <f>B122</f>
        <v>8</v>
      </c>
      <c r="C10" s="174">
        <f>C122</f>
        <v>9.125</v>
      </c>
      <c r="D10" s="173">
        <f>D122</f>
        <v>3</v>
      </c>
      <c r="E10" s="174">
        <f>E122</f>
        <v>6</v>
      </c>
      <c r="F10" s="175">
        <f>F122</f>
        <v>11</v>
      </c>
      <c r="G10" s="176">
        <f t="shared" si="0"/>
        <v>6.962025316455696</v>
      </c>
    </row>
    <row r="11" spans="1:7" s="144" customFormat="1" ht="12.75" customHeight="1">
      <c r="A11" s="3" t="s">
        <v>33</v>
      </c>
      <c r="B11" s="173">
        <f>B133</f>
        <v>32</v>
      </c>
      <c r="C11" s="174">
        <f>C133</f>
        <v>9.333333333333334</v>
      </c>
      <c r="D11" s="173">
        <f>D133</f>
        <v>1</v>
      </c>
      <c r="E11" s="174">
        <f>E133</f>
        <v>7</v>
      </c>
      <c r="F11" s="175">
        <f>F133</f>
        <v>33</v>
      </c>
      <c r="G11" s="176">
        <f t="shared" si="0"/>
        <v>20.88607594936709</v>
      </c>
    </row>
    <row r="12" spans="1:7" s="144" customFormat="1" ht="12.75" customHeight="1">
      <c r="A12" s="3" t="s">
        <v>34</v>
      </c>
      <c r="B12" s="173">
        <f>B149</f>
        <v>9</v>
      </c>
      <c r="C12" s="174">
        <f>C149</f>
        <v>9.25</v>
      </c>
      <c r="D12" s="173">
        <f>D149</f>
        <v>4</v>
      </c>
      <c r="E12" s="174">
        <f>E149</f>
        <v>6.625</v>
      </c>
      <c r="F12" s="175">
        <f>F149</f>
        <v>13</v>
      </c>
      <c r="G12" s="176">
        <f t="shared" si="0"/>
        <v>8.227848101265822</v>
      </c>
    </row>
    <row r="13" spans="1:7" s="144" customFormat="1" ht="12.75" customHeight="1">
      <c r="A13" s="3" t="s">
        <v>35</v>
      </c>
      <c r="B13" s="173">
        <f>B159</f>
        <v>2</v>
      </c>
      <c r="C13" s="174">
        <f>C159</f>
        <v>8.5</v>
      </c>
      <c r="D13" s="173">
        <f>D159</f>
        <v>4</v>
      </c>
      <c r="E13" s="174">
        <f>E159</f>
        <v>5.333333333333333</v>
      </c>
      <c r="F13" s="175">
        <f>F159</f>
        <v>6</v>
      </c>
      <c r="G13" s="176">
        <f t="shared" si="0"/>
        <v>3.79746835443038</v>
      </c>
    </row>
    <row r="14" spans="1:7" s="94" customFormat="1" ht="24.75" customHeight="1">
      <c r="A14" s="19" t="s">
        <v>36</v>
      </c>
      <c r="B14" s="95">
        <f>SUM(B5:B13)</f>
        <v>129</v>
      </c>
      <c r="C14" s="92">
        <f>SUM(C5:C13)</f>
        <v>77.81666666666666</v>
      </c>
      <c r="D14" s="95">
        <f>SUM(D5:D13)</f>
        <v>29</v>
      </c>
      <c r="E14" s="92">
        <f>SUM(E5:E13)</f>
        <v>55.65833333333334</v>
      </c>
      <c r="F14" s="95">
        <f>SUM(F5:F13)</f>
        <v>158</v>
      </c>
      <c r="G14" s="92">
        <f t="shared" si="0"/>
        <v>100</v>
      </c>
    </row>
    <row r="15" s="144" customFormat="1" ht="12.75"/>
    <row r="16" spans="1:7" s="122" customFormat="1" ht="32.25" customHeight="1">
      <c r="A16" s="470" t="s">
        <v>88</v>
      </c>
      <c r="B16" s="470"/>
      <c r="C16" s="470"/>
      <c r="D16" s="470"/>
      <c r="E16" s="470"/>
      <c r="F16" s="470"/>
      <c r="G16" s="470"/>
    </row>
    <row r="17" spans="1:7" s="122" customFormat="1" ht="14.25" customHeight="1">
      <c r="A17" s="470" t="s">
        <v>93</v>
      </c>
      <c r="B17" s="470"/>
      <c r="C17" s="470"/>
      <c r="D17" s="470"/>
      <c r="E17" s="470"/>
      <c r="F17" s="470"/>
      <c r="G17" s="470"/>
    </row>
    <row r="18" spans="1:7" s="54" customFormat="1" ht="40.5" customHeight="1">
      <c r="A18" s="471" t="s">
        <v>65</v>
      </c>
      <c r="B18" s="471"/>
      <c r="C18" s="471"/>
      <c r="D18" s="471"/>
      <c r="E18" s="471"/>
      <c r="F18" s="471"/>
      <c r="G18" s="471"/>
    </row>
    <row r="19" spans="1:7" s="54" customFormat="1" ht="40.5" customHeight="1">
      <c r="A19" s="133"/>
      <c r="B19" s="133"/>
      <c r="C19" s="133"/>
      <c r="D19" s="133"/>
      <c r="E19" s="133"/>
      <c r="F19" s="133"/>
      <c r="G19" s="133"/>
    </row>
    <row r="20" spans="3:4" s="144" customFormat="1" ht="12.75">
      <c r="C20" s="144" t="s">
        <v>500</v>
      </c>
      <c r="D20" s="144" t="s">
        <v>64</v>
      </c>
    </row>
    <row r="21" spans="2:4" s="144" customFormat="1" ht="12.75">
      <c r="B21" s="3" t="s">
        <v>27</v>
      </c>
      <c r="C21" s="144">
        <v>4</v>
      </c>
      <c r="D21" s="144">
        <v>2</v>
      </c>
    </row>
    <row r="22" spans="2:4" s="144" customFormat="1" ht="12.75">
      <c r="B22" s="3" t="s">
        <v>28</v>
      </c>
      <c r="C22" s="144">
        <v>20</v>
      </c>
      <c r="D22" s="144">
        <v>1</v>
      </c>
    </row>
    <row r="23" spans="2:4" s="144" customFormat="1" ht="12.75">
      <c r="B23" s="3" t="s">
        <v>29</v>
      </c>
      <c r="C23" s="144">
        <v>8</v>
      </c>
      <c r="D23" s="144">
        <v>3</v>
      </c>
    </row>
    <row r="24" spans="2:4" s="144" customFormat="1" ht="12.75">
      <c r="B24" s="3" t="s">
        <v>30</v>
      </c>
      <c r="C24" s="144">
        <v>17</v>
      </c>
      <c r="D24" s="144">
        <v>4</v>
      </c>
    </row>
    <row r="25" spans="2:4" s="144" customFormat="1" ht="12.75">
      <c r="B25" s="3" t="s">
        <v>31</v>
      </c>
      <c r="C25" s="144">
        <v>29</v>
      </c>
      <c r="D25" s="144">
        <v>7</v>
      </c>
    </row>
    <row r="26" spans="2:4" s="144" customFormat="1" ht="12.75">
      <c r="B26" s="3" t="s">
        <v>32</v>
      </c>
      <c r="C26" s="144">
        <v>8</v>
      </c>
      <c r="D26" s="144">
        <v>3</v>
      </c>
    </row>
    <row r="27" spans="2:4" s="144" customFormat="1" ht="12.75">
      <c r="B27" s="3" t="s">
        <v>33</v>
      </c>
      <c r="C27" s="144">
        <v>32</v>
      </c>
      <c r="D27" s="144">
        <v>1</v>
      </c>
    </row>
    <row r="28" spans="2:4" s="144" customFormat="1" ht="12.75">
      <c r="B28" s="3" t="s">
        <v>34</v>
      </c>
      <c r="C28" s="144">
        <v>9</v>
      </c>
      <c r="D28" s="144">
        <v>4</v>
      </c>
    </row>
    <row r="29" spans="2:4" s="144" customFormat="1" ht="12.75">
      <c r="B29" s="3" t="s">
        <v>35</v>
      </c>
      <c r="C29" s="144">
        <v>2</v>
      </c>
      <c r="D29" s="144">
        <v>4</v>
      </c>
    </row>
    <row r="30" s="144" customFormat="1" ht="12.75"/>
    <row r="31" s="144" customFormat="1" ht="12.75"/>
    <row r="32" s="144" customFormat="1" ht="12.75"/>
    <row r="33" s="144" customFormat="1" ht="12.75"/>
    <row r="34" s="144" customFormat="1" ht="12.75"/>
    <row r="35" s="144" customFormat="1" ht="12.75"/>
    <row r="36" s="144" customFormat="1" ht="12.75"/>
    <row r="37" s="144" customFormat="1" ht="12.75"/>
    <row r="38" s="144" customFormat="1" ht="12.75"/>
    <row r="39" s="144" customFormat="1" ht="12.75"/>
    <row r="40" s="144" customFormat="1" ht="12.75"/>
    <row r="41" spans="1:7" s="144" customFormat="1" ht="48.75" customHeight="1">
      <c r="A41" s="440" t="s">
        <v>84</v>
      </c>
      <c r="B41" s="440"/>
      <c r="C41" s="440"/>
      <c r="D41" s="440"/>
      <c r="E41" s="440"/>
      <c r="F41" s="440"/>
      <c r="G41" s="440"/>
    </row>
    <row r="42" spans="1:7" s="155" customFormat="1" ht="51.75" customHeight="1">
      <c r="A42" s="107" t="s">
        <v>485</v>
      </c>
      <c r="B42" s="424" t="s">
        <v>392</v>
      </c>
      <c r="C42" s="425"/>
      <c r="D42" s="425"/>
      <c r="E42" s="425"/>
      <c r="F42" s="425"/>
      <c r="G42" s="426"/>
    </row>
    <row r="43" spans="1:7" s="155" customFormat="1" ht="27" customHeight="1">
      <c r="A43" s="467" t="s">
        <v>49</v>
      </c>
      <c r="B43" s="465" t="s">
        <v>530</v>
      </c>
      <c r="C43" s="466"/>
      <c r="D43" s="463" t="s">
        <v>531</v>
      </c>
      <c r="E43" s="464"/>
      <c r="F43" s="462" t="s">
        <v>43</v>
      </c>
      <c r="G43" s="443" t="s">
        <v>44</v>
      </c>
    </row>
    <row r="44" spans="1:7" s="155" customFormat="1" ht="33.75" customHeight="1">
      <c r="A44" s="468"/>
      <c r="B44" s="97" t="s">
        <v>42</v>
      </c>
      <c r="C44" s="97" t="s">
        <v>510</v>
      </c>
      <c r="D44" s="97" t="s">
        <v>42</v>
      </c>
      <c r="E44" s="97" t="s">
        <v>510</v>
      </c>
      <c r="F44" s="462"/>
      <c r="G44" s="443"/>
    </row>
    <row r="45" spans="1:7" s="144" customFormat="1" ht="12.75">
      <c r="A45" s="168" t="s">
        <v>27</v>
      </c>
      <c r="B45" s="161">
        <v>0</v>
      </c>
      <c r="C45" s="162">
        <v>0</v>
      </c>
      <c r="D45" s="161">
        <v>2</v>
      </c>
      <c r="E45" s="162">
        <v>5.5</v>
      </c>
      <c r="F45" s="169">
        <f>B45+D45</f>
        <v>2</v>
      </c>
      <c r="G45" s="162">
        <f>F45/$F$48*100</f>
        <v>33.33333333333333</v>
      </c>
    </row>
    <row r="46" spans="1:7" s="144" customFormat="1" ht="12.75">
      <c r="A46" s="168" t="s">
        <v>436</v>
      </c>
      <c r="B46" s="161">
        <v>3</v>
      </c>
      <c r="C46" s="162">
        <v>9</v>
      </c>
      <c r="D46" s="161">
        <v>0</v>
      </c>
      <c r="E46" s="162">
        <v>0</v>
      </c>
      <c r="F46" s="169">
        <f>B46+D46</f>
        <v>3</v>
      </c>
      <c r="G46" s="162">
        <f>F46/$F$48*100</f>
        <v>50</v>
      </c>
    </row>
    <row r="47" spans="1:7" s="144" customFormat="1" ht="12.75">
      <c r="A47" s="168" t="s">
        <v>439</v>
      </c>
      <c r="B47" s="161">
        <v>1</v>
      </c>
      <c r="C47" s="162">
        <v>8</v>
      </c>
      <c r="D47" s="161">
        <v>0</v>
      </c>
      <c r="E47" s="162">
        <v>0</v>
      </c>
      <c r="F47" s="169">
        <f>B47+D47</f>
        <v>1</v>
      </c>
      <c r="G47" s="162">
        <f>F47/$F$48*100</f>
        <v>16.666666666666664</v>
      </c>
    </row>
    <row r="48" spans="1:7" s="21" customFormat="1" ht="19.5" customHeight="1">
      <c r="A48" s="102" t="s">
        <v>50</v>
      </c>
      <c r="B48" s="165">
        <f>SUM(B45:B47)</f>
        <v>4</v>
      </c>
      <c r="C48" s="167">
        <f>SUM(C45:C47)/2</f>
        <v>8.5</v>
      </c>
      <c r="D48" s="165">
        <f>SUM(D45:D47)</f>
        <v>2</v>
      </c>
      <c r="E48" s="167">
        <f>SUM(E45:E47)</f>
        <v>5.5</v>
      </c>
      <c r="F48" s="165">
        <f>SUM(F45:F47)</f>
        <v>6</v>
      </c>
      <c r="G48" s="167">
        <f>F48/$F$48*100</f>
        <v>100</v>
      </c>
    </row>
    <row r="49" s="144" customFormat="1" ht="12.75"/>
    <row r="50" s="144" customFormat="1" ht="12.75"/>
    <row r="51" s="144" customFormat="1" ht="12.75"/>
    <row r="52" spans="1:7" s="155" customFormat="1" ht="51.75" customHeight="1">
      <c r="A52" s="107" t="s">
        <v>485</v>
      </c>
      <c r="B52" s="424" t="s">
        <v>391</v>
      </c>
      <c r="C52" s="425"/>
      <c r="D52" s="425"/>
      <c r="E52" s="425"/>
      <c r="F52" s="425"/>
      <c r="G52" s="426"/>
    </row>
    <row r="53" spans="1:7" s="155" customFormat="1" ht="27" customHeight="1">
      <c r="A53" s="467" t="s">
        <v>49</v>
      </c>
      <c r="B53" s="465" t="s">
        <v>530</v>
      </c>
      <c r="C53" s="466"/>
      <c r="D53" s="463" t="s">
        <v>531</v>
      </c>
      <c r="E53" s="464"/>
      <c r="F53" s="462" t="s">
        <v>43</v>
      </c>
      <c r="G53" s="443" t="s">
        <v>44</v>
      </c>
    </row>
    <row r="54" spans="1:7" s="155" customFormat="1" ht="33.75" customHeight="1">
      <c r="A54" s="468"/>
      <c r="B54" s="97" t="s">
        <v>42</v>
      </c>
      <c r="C54" s="97" t="s">
        <v>510</v>
      </c>
      <c r="D54" s="97" t="s">
        <v>42</v>
      </c>
      <c r="E54" s="97" t="s">
        <v>510</v>
      </c>
      <c r="F54" s="462"/>
      <c r="G54" s="443"/>
    </row>
    <row r="55" spans="1:7" s="144" customFormat="1" ht="12.75">
      <c r="A55" s="168" t="s">
        <v>446</v>
      </c>
      <c r="B55" s="161">
        <v>2</v>
      </c>
      <c r="C55" s="162">
        <v>8.5</v>
      </c>
      <c r="D55" s="161">
        <v>0</v>
      </c>
      <c r="E55" s="162">
        <v>0</v>
      </c>
      <c r="F55" s="169">
        <f>B55+D55</f>
        <v>2</v>
      </c>
      <c r="G55" s="162">
        <f>F55/$F$63*100</f>
        <v>9.523809523809524</v>
      </c>
    </row>
    <row r="56" spans="1:7" s="144" customFormat="1" ht="12.75">
      <c r="A56" s="168" t="s">
        <v>448</v>
      </c>
      <c r="B56" s="161">
        <v>2</v>
      </c>
      <c r="C56" s="162">
        <v>8.5</v>
      </c>
      <c r="D56" s="161">
        <v>0</v>
      </c>
      <c r="E56" s="162">
        <v>0</v>
      </c>
      <c r="F56" s="169">
        <f aca="true" t="shared" si="1" ref="F56:F62">B56+D56</f>
        <v>2</v>
      </c>
      <c r="G56" s="162">
        <f aca="true" t="shared" si="2" ref="G56:G63">F56/$F$63*100</f>
        <v>9.523809523809524</v>
      </c>
    </row>
    <row r="57" spans="1:7" s="144" customFormat="1" ht="12.75">
      <c r="A57" s="168" t="s">
        <v>451</v>
      </c>
      <c r="B57" s="161">
        <v>1</v>
      </c>
      <c r="C57" s="162">
        <v>8</v>
      </c>
      <c r="D57" s="161">
        <v>0</v>
      </c>
      <c r="E57" s="162">
        <v>0</v>
      </c>
      <c r="F57" s="169">
        <f t="shared" si="1"/>
        <v>1</v>
      </c>
      <c r="G57" s="162">
        <f t="shared" si="2"/>
        <v>4.761904761904762</v>
      </c>
    </row>
    <row r="58" spans="1:7" s="144" customFormat="1" ht="12.75">
      <c r="A58" s="168" t="s">
        <v>452</v>
      </c>
      <c r="B58" s="161">
        <v>0</v>
      </c>
      <c r="C58" s="162">
        <v>0</v>
      </c>
      <c r="D58" s="161">
        <v>1</v>
      </c>
      <c r="E58" s="162">
        <v>7.5</v>
      </c>
      <c r="F58" s="169">
        <f t="shared" si="1"/>
        <v>1</v>
      </c>
      <c r="G58" s="162">
        <f t="shared" si="2"/>
        <v>4.761904761904762</v>
      </c>
    </row>
    <row r="59" spans="1:7" s="144" customFormat="1" ht="12.75">
      <c r="A59" s="168" t="s">
        <v>454</v>
      </c>
      <c r="B59" s="161">
        <v>3</v>
      </c>
      <c r="C59" s="162">
        <v>8.5</v>
      </c>
      <c r="D59" s="161">
        <v>0</v>
      </c>
      <c r="E59" s="162">
        <v>0</v>
      </c>
      <c r="F59" s="169">
        <f t="shared" si="1"/>
        <v>3</v>
      </c>
      <c r="G59" s="162">
        <f t="shared" si="2"/>
        <v>14.285714285714285</v>
      </c>
    </row>
    <row r="60" spans="1:7" s="144" customFormat="1" ht="12.75">
      <c r="A60" s="168" t="s">
        <v>28</v>
      </c>
      <c r="B60" s="161">
        <v>9</v>
      </c>
      <c r="C60" s="162">
        <v>10.5</v>
      </c>
      <c r="D60" s="161">
        <v>0</v>
      </c>
      <c r="E60" s="162">
        <v>0</v>
      </c>
      <c r="F60" s="169">
        <f t="shared" si="1"/>
        <v>9</v>
      </c>
      <c r="G60" s="162">
        <f t="shared" si="2"/>
        <v>42.857142857142854</v>
      </c>
    </row>
    <row r="61" spans="1:7" s="144" customFormat="1" ht="12.75">
      <c r="A61" s="168" t="s">
        <v>456</v>
      </c>
      <c r="B61" s="161">
        <v>1</v>
      </c>
      <c r="C61" s="162">
        <v>8</v>
      </c>
      <c r="D61" s="161">
        <v>0</v>
      </c>
      <c r="E61" s="162">
        <v>0</v>
      </c>
      <c r="F61" s="169">
        <f t="shared" si="1"/>
        <v>1</v>
      </c>
      <c r="G61" s="162">
        <f t="shared" si="2"/>
        <v>4.761904761904762</v>
      </c>
    </row>
    <row r="62" spans="1:7" s="144" customFormat="1" ht="12.75">
      <c r="A62" s="168" t="s">
        <v>458</v>
      </c>
      <c r="B62" s="161">
        <v>2</v>
      </c>
      <c r="C62" s="162">
        <v>8</v>
      </c>
      <c r="D62" s="161">
        <v>0</v>
      </c>
      <c r="E62" s="162">
        <v>0</v>
      </c>
      <c r="F62" s="169">
        <f t="shared" si="1"/>
        <v>2</v>
      </c>
      <c r="G62" s="162">
        <f t="shared" si="2"/>
        <v>9.523809523809524</v>
      </c>
    </row>
    <row r="63" spans="1:7" s="21" customFormat="1" ht="19.5" customHeight="1">
      <c r="A63" s="102" t="s">
        <v>51</v>
      </c>
      <c r="B63" s="165">
        <f>SUM(B55:B62)</f>
        <v>20</v>
      </c>
      <c r="C63" s="167">
        <f>SUM(C55:C62)/7</f>
        <v>8.571428571428571</v>
      </c>
      <c r="D63" s="165">
        <f>SUM(D55:D62)</f>
        <v>1</v>
      </c>
      <c r="E63" s="167">
        <f>SUM(E55:E62)</f>
        <v>7.5</v>
      </c>
      <c r="F63" s="165">
        <f>SUM(F55:F62)</f>
        <v>21</v>
      </c>
      <c r="G63" s="167">
        <f t="shared" si="2"/>
        <v>100</v>
      </c>
    </row>
    <row r="64" s="144" customFormat="1" ht="12.75"/>
    <row r="65" s="144" customFormat="1" ht="12.75"/>
    <row r="66" s="144" customFormat="1" ht="12.75"/>
    <row r="67" spans="1:7" s="155" customFormat="1" ht="51.75" customHeight="1">
      <c r="A67" s="107" t="s">
        <v>485</v>
      </c>
      <c r="B67" s="424" t="s">
        <v>390</v>
      </c>
      <c r="C67" s="425"/>
      <c r="D67" s="425"/>
      <c r="E67" s="425"/>
      <c r="F67" s="425"/>
      <c r="G67" s="426"/>
    </row>
    <row r="68" spans="1:7" s="155" customFormat="1" ht="27" customHeight="1">
      <c r="A68" s="467" t="s">
        <v>49</v>
      </c>
      <c r="B68" s="465" t="s">
        <v>530</v>
      </c>
      <c r="C68" s="466"/>
      <c r="D68" s="463" t="s">
        <v>531</v>
      </c>
      <c r="E68" s="464"/>
      <c r="F68" s="462" t="s">
        <v>43</v>
      </c>
      <c r="G68" s="443" t="s">
        <v>44</v>
      </c>
    </row>
    <row r="69" spans="1:7" s="155" customFormat="1" ht="33.75" customHeight="1">
      <c r="A69" s="468"/>
      <c r="B69" s="97" t="s">
        <v>42</v>
      </c>
      <c r="C69" s="97" t="s">
        <v>510</v>
      </c>
      <c r="D69" s="97" t="s">
        <v>42</v>
      </c>
      <c r="E69" s="97" t="s">
        <v>510</v>
      </c>
      <c r="F69" s="462"/>
      <c r="G69" s="443"/>
    </row>
    <row r="70" spans="1:7" s="144" customFormat="1" ht="12.75">
      <c r="A70" s="168" t="s">
        <v>462</v>
      </c>
      <c r="B70" s="161">
        <v>1</v>
      </c>
      <c r="C70" s="162">
        <v>8.5</v>
      </c>
      <c r="D70" s="161">
        <v>0</v>
      </c>
      <c r="E70" s="162">
        <v>0</v>
      </c>
      <c r="F70" s="169">
        <f>B70+D70</f>
        <v>1</v>
      </c>
      <c r="G70" s="162">
        <f>F70/$F$76*100</f>
        <v>9.090909090909092</v>
      </c>
    </row>
    <row r="71" spans="1:7" s="144" customFormat="1" ht="12.75">
      <c r="A71" s="168" t="s">
        <v>129</v>
      </c>
      <c r="B71" s="161">
        <v>1</v>
      </c>
      <c r="C71" s="162">
        <v>8.5</v>
      </c>
      <c r="D71" s="161">
        <v>3</v>
      </c>
      <c r="E71" s="162">
        <v>6</v>
      </c>
      <c r="F71" s="169">
        <f aca="true" t="shared" si="3" ref="F71:F76">B71+D71</f>
        <v>4</v>
      </c>
      <c r="G71" s="162">
        <f aca="true" t="shared" si="4" ref="G71:G76">F71/$F$76*100</f>
        <v>36.36363636363637</v>
      </c>
    </row>
    <row r="72" spans="1:7" s="144" customFormat="1" ht="12.75">
      <c r="A72" s="168" t="s">
        <v>131</v>
      </c>
      <c r="B72" s="161">
        <v>1</v>
      </c>
      <c r="C72" s="162">
        <v>8</v>
      </c>
      <c r="D72" s="161">
        <v>0</v>
      </c>
      <c r="E72" s="162">
        <v>0</v>
      </c>
      <c r="F72" s="169">
        <f t="shared" si="3"/>
        <v>1</v>
      </c>
      <c r="G72" s="162">
        <f t="shared" si="4"/>
        <v>9.090909090909092</v>
      </c>
    </row>
    <row r="73" spans="1:7" s="144" customFormat="1" ht="12.75">
      <c r="A73" s="168" t="s">
        <v>139</v>
      </c>
      <c r="B73" s="161">
        <v>1</v>
      </c>
      <c r="C73" s="162">
        <v>8</v>
      </c>
      <c r="D73" s="161">
        <v>0</v>
      </c>
      <c r="E73" s="162">
        <v>0</v>
      </c>
      <c r="F73" s="169">
        <f t="shared" si="3"/>
        <v>1</v>
      </c>
      <c r="G73" s="162">
        <f t="shared" si="4"/>
        <v>9.090909090909092</v>
      </c>
    </row>
    <row r="74" spans="1:7" s="144" customFormat="1" ht="12.75">
      <c r="A74" s="168" t="s">
        <v>141</v>
      </c>
      <c r="B74" s="161">
        <v>2</v>
      </c>
      <c r="C74" s="162">
        <v>8</v>
      </c>
      <c r="D74" s="161">
        <v>0</v>
      </c>
      <c r="E74" s="162">
        <v>0</v>
      </c>
      <c r="F74" s="169">
        <f t="shared" si="3"/>
        <v>2</v>
      </c>
      <c r="G74" s="162">
        <f t="shared" si="4"/>
        <v>18.181818181818183</v>
      </c>
    </row>
    <row r="75" spans="1:7" s="144" customFormat="1" ht="12.75">
      <c r="A75" s="168" t="s">
        <v>142</v>
      </c>
      <c r="B75" s="161">
        <v>2</v>
      </c>
      <c r="C75" s="162">
        <v>8</v>
      </c>
      <c r="D75" s="161">
        <v>0</v>
      </c>
      <c r="E75" s="162">
        <v>0</v>
      </c>
      <c r="F75" s="169">
        <f t="shared" si="3"/>
        <v>2</v>
      </c>
      <c r="G75" s="162">
        <f t="shared" si="4"/>
        <v>18.181818181818183</v>
      </c>
    </row>
    <row r="76" spans="1:7" s="21" customFormat="1" ht="19.5" customHeight="1">
      <c r="A76" s="102" t="s">
        <v>467</v>
      </c>
      <c r="B76" s="165">
        <f>SUM(B70:B75)</f>
        <v>8</v>
      </c>
      <c r="C76" s="167">
        <f>SUM(C70:C75)/6</f>
        <v>8.166666666666666</v>
      </c>
      <c r="D76" s="165">
        <f>SUM(D70:D75)</f>
        <v>3</v>
      </c>
      <c r="E76" s="167">
        <f>SUM(E70:E75)</f>
        <v>6</v>
      </c>
      <c r="F76" s="165">
        <f t="shared" si="3"/>
        <v>11</v>
      </c>
      <c r="G76" s="167">
        <f t="shared" si="4"/>
        <v>100</v>
      </c>
    </row>
    <row r="77" s="144" customFormat="1" ht="12.75"/>
    <row r="78" s="144" customFormat="1" ht="12.75"/>
    <row r="79" spans="1:7" s="155" customFormat="1" ht="51.75" customHeight="1">
      <c r="A79" s="107" t="s">
        <v>485</v>
      </c>
      <c r="B79" s="424" t="s">
        <v>389</v>
      </c>
      <c r="C79" s="425"/>
      <c r="D79" s="425"/>
      <c r="E79" s="425"/>
      <c r="F79" s="425"/>
      <c r="G79" s="426"/>
    </row>
    <row r="80" spans="1:7" s="155" customFormat="1" ht="27" customHeight="1">
      <c r="A80" s="467" t="s">
        <v>49</v>
      </c>
      <c r="B80" s="465" t="s">
        <v>530</v>
      </c>
      <c r="C80" s="466"/>
      <c r="D80" s="463" t="s">
        <v>531</v>
      </c>
      <c r="E80" s="464"/>
      <c r="F80" s="462" t="s">
        <v>43</v>
      </c>
      <c r="G80" s="443" t="s">
        <v>44</v>
      </c>
    </row>
    <row r="81" spans="1:7" s="155" customFormat="1" ht="33.75" customHeight="1">
      <c r="A81" s="468"/>
      <c r="B81" s="97" t="s">
        <v>42</v>
      </c>
      <c r="C81" s="97" t="s">
        <v>510</v>
      </c>
      <c r="D81" s="97" t="s">
        <v>42</v>
      </c>
      <c r="E81" s="97" t="s">
        <v>510</v>
      </c>
      <c r="F81" s="462"/>
      <c r="G81" s="443"/>
    </row>
    <row r="82" spans="1:7" s="144" customFormat="1" ht="12.75">
      <c r="A82" s="168" t="s">
        <v>149</v>
      </c>
      <c r="B82" s="161">
        <v>1</v>
      </c>
      <c r="C82" s="162">
        <v>8</v>
      </c>
      <c r="D82" s="161">
        <v>0</v>
      </c>
      <c r="E82" s="162">
        <v>0</v>
      </c>
      <c r="F82" s="169">
        <f>B82+D82</f>
        <v>1</v>
      </c>
      <c r="G82" s="162">
        <f>F82/$F$91*100</f>
        <v>4.761904761904762</v>
      </c>
    </row>
    <row r="83" spans="1:7" s="144" customFormat="1" ht="12.75">
      <c r="A83" s="168" t="s">
        <v>152</v>
      </c>
      <c r="B83" s="161">
        <v>1</v>
      </c>
      <c r="C83" s="162">
        <v>7</v>
      </c>
      <c r="D83" s="161">
        <v>0</v>
      </c>
      <c r="E83" s="162">
        <v>0</v>
      </c>
      <c r="F83" s="169">
        <f aca="true" t="shared" si="5" ref="F83:F90">B83+D83</f>
        <v>1</v>
      </c>
      <c r="G83" s="162">
        <f aca="true" t="shared" si="6" ref="G83:G91">F83/$F$91*100</f>
        <v>4.761904761904762</v>
      </c>
    </row>
    <row r="84" spans="1:7" s="144" customFormat="1" ht="12.75">
      <c r="A84" s="168" t="s">
        <v>160</v>
      </c>
      <c r="B84" s="161">
        <v>4</v>
      </c>
      <c r="C84" s="162">
        <v>8.15</v>
      </c>
      <c r="D84" s="161">
        <v>1</v>
      </c>
      <c r="E84" s="162">
        <v>5.5</v>
      </c>
      <c r="F84" s="169">
        <f t="shared" si="5"/>
        <v>5</v>
      </c>
      <c r="G84" s="162">
        <f t="shared" si="6"/>
        <v>23.809523809523807</v>
      </c>
    </row>
    <row r="85" spans="1:7" s="144" customFormat="1" ht="12.75">
      <c r="A85" s="168" t="s">
        <v>163</v>
      </c>
      <c r="B85" s="161">
        <v>1</v>
      </c>
      <c r="C85" s="162">
        <v>8.5</v>
      </c>
      <c r="D85" s="161">
        <v>0</v>
      </c>
      <c r="E85" s="162">
        <v>0</v>
      </c>
      <c r="F85" s="169">
        <f t="shared" si="5"/>
        <v>1</v>
      </c>
      <c r="G85" s="162">
        <f t="shared" si="6"/>
        <v>4.761904761904762</v>
      </c>
    </row>
    <row r="86" spans="1:7" s="144" customFormat="1" ht="12.75">
      <c r="A86" s="168" t="s">
        <v>166</v>
      </c>
      <c r="B86" s="161">
        <v>3</v>
      </c>
      <c r="C86" s="162">
        <v>8.5</v>
      </c>
      <c r="D86" s="161">
        <v>1</v>
      </c>
      <c r="E86" s="162">
        <v>5.5</v>
      </c>
      <c r="F86" s="169">
        <f t="shared" si="5"/>
        <v>4</v>
      </c>
      <c r="G86" s="162">
        <f t="shared" si="6"/>
        <v>19.047619047619047</v>
      </c>
    </row>
    <row r="87" spans="1:7" s="144" customFormat="1" ht="12.75">
      <c r="A87" s="168" t="s">
        <v>30</v>
      </c>
      <c r="B87" s="161">
        <v>2</v>
      </c>
      <c r="C87" s="162">
        <v>8</v>
      </c>
      <c r="D87" s="161">
        <v>0</v>
      </c>
      <c r="E87" s="162">
        <v>0</v>
      </c>
      <c r="F87" s="169">
        <f t="shared" si="5"/>
        <v>2</v>
      </c>
      <c r="G87" s="162">
        <f t="shared" si="6"/>
        <v>9.523809523809524</v>
      </c>
    </row>
    <row r="88" spans="1:7" s="144" customFormat="1" ht="12.75">
      <c r="A88" s="168" t="s">
        <v>167</v>
      </c>
      <c r="B88" s="161">
        <v>0</v>
      </c>
      <c r="C88" s="162">
        <v>0</v>
      </c>
      <c r="D88" s="161">
        <v>1</v>
      </c>
      <c r="E88" s="162">
        <v>6</v>
      </c>
      <c r="F88" s="169">
        <f t="shared" si="5"/>
        <v>1</v>
      </c>
      <c r="G88" s="162">
        <f t="shared" si="6"/>
        <v>4.761904761904762</v>
      </c>
    </row>
    <row r="89" spans="1:7" s="144" customFormat="1" ht="12.75">
      <c r="A89" s="168" t="s">
        <v>169</v>
      </c>
      <c r="B89" s="161">
        <v>1</v>
      </c>
      <c r="C89" s="162">
        <v>8</v>
      </c>
      <c r="D89" s="161">
        <v>1</v>
      </c>
      <c r="E89" s="162">
        <v>5</v>
      </c>
      <c r="F89" s="169">
        <f t="shared" si="5"/>
        <v>2</v>
      </c>
      <c r="G89" s="162">
        <f t="shared" si="6"/>
        <v>9.523809523809524</v>
      </c>
    </row>
    <row r="90" spans="1:7" s="144" customFormat="1" ht="12.75">
      <c r="A90" s="168" t="s">
        <v>177</v>
      </c>
      <c r="B90" s="161">
        <v>4</v>
      </c>
      <c r="C90" s="162">
        <v>7</v>
      </c>
      <c r="D90" s="161">
        <v>0</v>
      </c>
      <c r="E90" s="162">
        <v>0</v>
      </c>
      <c r="F90" s="169">
        <f t="shared" si="5"/>
        <v>4</v>
      </c>
      <c r="G90" s="162">
        <f t="shared" si="6"/>
        <v>19.047619047619047</v>
      </c>
    </row>
    <row r="91" spans="1:7" s="21" customFormat="1" ht="19.5" customHeight="1">
      <c r="A91" s="102" t="s">
        <v>468</v>
      </c>
      <c r="B91" s="165">
        <f>SUM(B82:B90)</f>
        <v>17</v>
      </c>
      <c r="C91" s="167">
        <f>SUM(C82:C90)/9</f>
        <v>7.016666666666667</v>
      </c>
      <c r="D91" s="165">
        <f>SUM(D82:D90)</f>
        <v>4</v>
      </c>
      <c r="E91" s="167">
        <f>SUM(E82:E90)/4</f>
        <v>5.5</v>
      </c>
      <c r="F91" s="165">
        <f>SUM(F82:F90)</f>
        <v>21</v>
      </c>
      <c r="G91" s="167">
        <f t="shared" si="6"/>
        <v>100</v>
      </c>
    </row>
    <row r="92" s="144" customFormat="1" ht="12.75"/>
    <row r="93" spans="1:2" s="119" customFormat="1" ht="12.75">
      <c r="A93" s="189" t="s">
        <v>338</v>
      </c>
      <c r="B93" s="120"/>
    </row>
    <row r="95" spans="1:7" s="155" customFormat="1" ht="51.75" customHeight="1">
      <c r="A95" s="107" t="s">
        <v>485</v>
      </c>
      <c r="B95" s="424" t="s">
        <v>388</v>
      </c>
      <c r="C95" s="425"/>
      <c r="D95" s="425"/>
      <c r="E95" s="425"/>
      <c r="F95" s="425"/>
      <c r="G95" s="426"/>
    </row>
    <row r="96" spans="1:7" s="155" customFormat="1" ht="27" customHeight="1">
      <c r="A96" s="467" t="s">
        <v>49</v>
      </c>
      <c r="B96" s="465" t="s">
        <v>530</v>
      </c>
      <c r="C96" s="466"/>
      <c r="D96" s="463" t="s">
        <v>531</v>
      </c>
      <c r="E96" s="464"/>
      <c r="F96" s="462" t="s">
        <v>43</v>
      </c>
      <c r="G96" s="443" t="s">
        <v>44</v>
      </c>
    </row>
    <row r="97" spans="1:7" s="155" customFormat="1" ht="33.75" customHeight="1">
      <c r="A97" s="468"/>
      <c r="B97" s="97" t="s">
        <v>42</v>
      </c>
      <c r="C97" s="97" t="s">
        <v>510</v>
      </c>
      <c r="D97" s="97" t="s">
        <v>42</v>
      </c>
      <c r="E97" s="97" t="s">
        <v>510</v>
      </c>
      <c r="F97" s="462"/>
      <c r="G97" s="443"/>
    </row>
    <row r="98" spans="1:7" s="144" customFormat="1" ht="12.75">
      <c r="A98" s="168" t="s">
        <v>288</v>
      </c>
      <c r="B98" s="161">
        <v>1</v>
      </c>
      <c r="C98" s="162">
        <v>9.5</v>
      </c>
      <c r="D98" s="161">
        <v>0</v>
      </c>
      <c r="E98" s="162">
        <v>0</v>
      </c>
      <c r="F98" s="169">
        <f>B98+D98</f>
        <v>1</v>
      </c>
      <c r="G98" s="162">
        <f>F98/$F$113*100</f>
        <v>2.7777777777777777</v>
      </c>
    </row>
    <row r="99" spans="1:7" s="144" customFormat="1" ht="12.75">
      <c r="A99" s="168" t="s">
        <v>31</v>
      </c>
      <c r="B99" s="161">
        <v>3</v>
      </c>
      <c r="C99" s="162">
        <v>10.5</v>
      </c>
      <c r="D99" s="161">
        <v>0</v>
      </c>
      <c r="E99" s="162">
        <v>0</v>
      </c>
      <c r="F99" s="169">
        <f aca="true" t="shared" si="7" ref="F99:F112">B99+D99</f>
        <v>3</v>
      </c>
      <c r="G99" s="162">
        <f aca="true" t="shared" si="8" ref="G99:G113">F99/$F$113*100</f>
        <v>8.333333333333332</v>
      </c>
    </row>
    <row r="100" spans="1:7" s="144" customFormat="1" ht="12.75">
      <c r="A100" s="168" t="s">
        <v>282</v>
      </c>
      <c r="B100" s="161">
        <v>2</v>
      </c>
      <c r="C100" s="162">
        <v>9</v>
      </c>
      <c r="D100" s="161">
        <v>0</v>
      </c>
      <c r="E100" s="162">
        <v>0</v>
      </c>
      <c r="F100" s="169">
        <f t="shared" si="7"/>
        <v>2</v>
      </c>
      <c r="G100" s="162">
        <f t="shared" si="8"/>
        <v>5.555555555555555</v>
      </c>
    </row>
    <row r="101" spans="1:7" s="144" customFormat="1" ht="12.75">
      <c r="A101" s="168" t="s">
        <v>281</v>
      </c>
      <c r="B101" s="161">
        <v>2</v>
      </c>
      <c r="C101" s="162">
        <v>9</v>
      </c>
      <c r="D101" s="161">
        <v>1</v>
      </c>
      <c r="E101" s="162">
        <v>7</v>
      </c>
      <c r="F101" s="169">
        <f t="shared" si="7"/>
        <v>3</v>
      </c>
      <c r="G101" s="162">
        <f t="shared" si="8"/>
        <v>8.333333333333332</v>
      </c>
    </row>
    <row r="102" spans="1:7" s="144" customFormat="1" ht="12.75">
      <c r="A102" s="168" t="s">
        <v>293</v>
      </c>
      <c r="B102" s="161">
        <v>1</v>
      </c>
      <c r="C102" s="162">
        <v>9</v>
      </c>
      <c r="D102" s="161">
        <v>0</v>
      </c>
      <c r="E102" s="162">
        <v>0</v>
      </c>
      <c r="F102" s="169">
        <f t="shared" si="7"/>
        <v>1</v>
      </c>
      <c r="G102" s="162">
        <f t="shared" si="8"/>
        <v>2.7777777777777777</v>
      </c>
    </row>
    <row r="103" spans="1:7" s="144" customFormat="1" ht="12.75">
      <c r="A103" s="168" t="s">
        <v>180</v>
      </c>
      <c r="B103" s="161">
        <v>1</v>
      </c>
      <c r="C103" s="162">
        <v>8.5</v>
      </c>
      <c r="D103" s="161">
        <v>1</v>
      </c>
      <c r="E103" s="162">
        <v>5.5</v>
      </c>
      <c r="F103" s="169">
        <f t="shared" si="7"/>
        <v>2</v>
      </c>
      <c r="G103" s="162">
        <f t="shared" si="8"/>
        <v>5.555555555555555</v>
      </c>
    </row>
    <row r="104" spans="1:7" s="144" customFormat="1" ht="12.75">
      <c r="A104" s="168" t="s">
        <v>292</v>
      </c>
      <c r="B104" s="161">
        <v>0</v>
      </c>
      <c r="C104" s="162">
        <v>0</v>
      </c>
      <c r="D104" s="161">
        <v>2</v>
      </c>
      <c r="E104" s="162">
        <v>6</v>
      </c>
      <c r="F104" s="169">
        <f t="shared" si="7"/>
        <v>2</v>
      </c>
      <c r="G104" s="162">
        <f t="shared" si="8"/>
        <v>5.555555555555555</v>
      </c>
    </row>
    <row r="105" spans="1:7" s="144" customFormat="1" ht="12.75">
      <c r="A105" s="168" t="s">
        <v>275</v>
      </c>
      <c r="B105" s="161">
        <v>2</v>
      </c>
      <c r="C105" s="162">
        <v>8</v>
      </c>
      <c r="D105" s="161">
        <v>0</v>
      </c>
      <c r="E105" s="162">
        <v>0</v>
      </c>
      <c r="F105" s="169">
        <f t="shared" si="7"/>
        <v>2</v>
      </c>
      <c r="G105" s="162">
        <f t="shared" si="8"/>
        <v>5.555555555555555</v>
      </c>
    </row>
    <row r="106" spans="1:7" s="144" customFormat="1" ht="12.75">
      <c r="A106" s="168" t="s">
        <v>291</v>
      </c>
      <c r="B106" s="161">
        <v>2</v>
      </c>
      <c r="C106" s="162">
        <v>9</v>
      </c>
      <c r="D106" s="161">
        <v>1</v>
      </c>
      <c r="E106" s="162">
        <v>6</v>
      </c>
      <c r="F106" s="169">
        <f t="shared" si="7"/>
        <v>3</v>
      </c>
      <c r="G106" s="162">
        <f t="shared" si="8"/>
        <v>8.333333333333332</v>
      </c>
    </row>
    <row r="107" spans="1:7" s="144" customFormat="1" ht="12.75">
      <c r="A107" s="168" t="s">
        <v>269</v>
      </c>
      <c r="B107" s="161">
        <v>2</v>
      </c>
      <c r="C107" s="162">
        <v>10.45</v>
      </c>
      <c r="D107" s="161">
        <v>0</v>
      </c>
      <c r="E107" s="162">
        <v>0</v>
      </c>
      <c r="F107" s="169">
        <f t="shared" si="7"/>
        <v>2</v>
      </c>
      <c r="G107" s="162">
        <f t="shared" si="8"/>
        <v>5.555555555555555</v>
      </c>
    </row>
    <row r="108" spans="1:7" s="144" customFormat="1" ht="12.75">
      <c r="A108" s="168" t="s">
        <v>290</v>
      </c>
      <c r="B108" s="161">
        <v>5</v>
      </c>
      <c r="C108" s="162">
        <v>10</v>
      </c>
      <c r="D108" s="161">
        <v>0</v>
      </c>
      <c r="E108" s="162">
        <v>0</v>
      </c>
      <c r="F108" s="169">
        <f t="shared" si="7"/>
        <v>5</v>
      </c>
      <c r="G108" s="162">
        <f t="shared" si="8"/>
        <v>13.88888888888889</v>
      </c>
    </row>
    <row r="109" spans="1:7" s="144" customFormat="1" ht="12.75">
      <c r="A109" s="168" t="s">
        <v>289</v>
      </c>
      <c r="B109" s="161">
        <v>2</v>
      </c>
      <c r="C109" s="162">
        <v>9</v>
      </c>
      <c r="D109" s="161">
        <v>0</v>
      </c>
      <c r="E109" s="162">
        <v>0</v>
      </c>
      <c r="F109" s="169">
        <f t="shared" si="7"/>
        <v>2</v>
      </c>
      <c r="G109" s="162">
        <f t="shared" si="8"/>
        <v>5.555555555555555</v>
      </c>
    </row>
    <row r="110" spans="1:7" s="144" customFormat="1" ht="12.75">
      <c r="A110" s="168" t="s">
        <v>263</v>
      </c>
      <c r="B110" s="161">
        <v>1</v>
      </c>
      <c r="C110" s="162">
        <v>10</v>
      </c>
      <c r="D110" s="161">
        <v>0</v>
      </c>
      <c r="E110" s="162">
        <v>0</v>
      </c>
      <c r="F110" s="169">
        <f t="shared" si="7"/>
        <v>1</v>
      </c>
      <c r="G110" s="162">
        <f t="shared" si="8"/>
        <v>2.7777777777777777</v>
      </c>
    </row>
    <row r="111" spans="1:7" s="144" customFormat="1" ht="12.75">
      <c r="A111" s="168" t="s">
        <v>262</v>
      </c>
      <c r="B111" s="161">
        <v>4</v>
      </c>
      <c r="C111" s="162">
        <v>10</v>
      </c>
      <c r="D111" s="161">
        <v>2</v>
      </c>
      <c r="E111" s="162">
        <v>6.5</v>
      </c>
      <c r="F111" s="169">
        <f t="shared" si="7"/>
        <v>6</v>
      </c>
      <c r="G111" s="162">
        <f t="shared" si="8"/>
        <v>16.666666666666664</v>
      </c>
    </row>
    <row r="112" spans="1:7" s="144" customFormat="1" ht="12.75">
      <c r="A112" s="168" t="s">
        <v>254</v>
      </c>
      <c r="B112" s="161">
        <v>1</v>
      </c>
      <c r="C112" s="162">
        <v>9</v>
      </c>
      <c r="D112" s="161">
        <v>0</v>
      </c>
      <c r="E112" s="162">
        <v>0</v>
      </c>
      <c r="F112" s="169">
        <f t="shared" si="7"/>
        <v>1</v>
      </c>
      <c r="G112" s="162">
        <f t="shared" si="8"/>
        <v>2.7777777777777777</v>
      </c>
    </row>
    <row r="113" spans="1:7" s="21" customFormat="1" ht="19.5" customHeight="1">
      <c r="A113" s="102" t="s">
        <v>469</v>
      </c>
      <c r="B113" s="165">
        <f>SUM(B98:B112)</f>
        <v>29</v>
      </c>
      <c r="C113" s="167">
        <f>(SUM(C98:C112)/14)</f>
        <v>9.353571428571428</v>
      </c>
      <c r="D113" s="165">
        <f>SUM(D98:D112)</f>
        <v>7</v>
      </c>
      <c r="E113" s="167">
        <f>(SUM(E98:E112)/5)</f>
        <v>6.2</v>
      </c>
      <c r="F113" s="165">
        <f>SUM(F98:F112)</f>
        <v>36</v>
      </c>
      <c r="G113" s="167">
        <f t="shared" si="8"/>
        <v>100</v>
      </c>
    </row>
    <row r="115" spans="1:7" s="155" customFormat="1" ht="51.75" customHeight="1">
      <c r="A115" s="107" t="s">
        <v>485</v>
      </c>
      <c r="B115" s="424" t="s">
        <v>476</v>
      </c>
      <c r="C115" s="425"/>
      <c r="D115" s="425"/>
      <c r="E115" s="425"/>
      <c r="F115" s="425"/>
      <c r="G115" s="426"/>
    </row>
    <row r="116" spans="1:7" s="105" customFormat="1" ht="27" customHeight="1">
      <c r="A116" s="467" t="s">
        <v>49</v>
      </c>
      <c r="B116" s="465" t="s">
        <v>530</v>
      </c>
      <c r="C116" s="466"/>
      <c r="D116" s="463" t="s">
        <v>531</v>
      </c>
      <c r="E116" s="464"/>
      <c r="F116" s="462" t="s">
        <v>43</v>
      </c>
      <c r="G116" s="443" t="s">
        <v>44</v>
      </c>
    </row>
    <row r="117" spans="1:7" s="155" customFormat="1" ht="33.75" customHeight="1">
      <c r="A117" s="468"/>
      <c r="B117" s="97" t="s">
        <v>42</v>
      </c>
      <c r="C117" s="97" t="s">
        <v>510</v>
      </c>
      <c r="D117" s="97" t="s">
        <v>42</v>
      </c>
      <c r="E117" s="97" t="s">
        <v>510</v>
      </c>
      <c r="F117" s="462"/>
      <c r="G117" s="443"/>
    </row>
    <row r="118" spans="1:7" s="144" customFormat="1" ht="12.75">
      <c r="A118" s="168" t="s">
        <v>341</v>
      </c>
      <c r="B118" s="161">
        <v>1</v>
      </c>
      <c r="C118" s="162">
        <v>9</v>
      </c>
      <c r="D118" s="161">
        <v>0</v>
      </c>
      <c r="E118" s="162">
        <v>0</v>
      </c>
      <c r="F118" s="169">
        <f>B118+D118</f>
        <v>1</v>
      </c>
      <c r="G118" s="162">
        <f>F118/$F$122*100</f>
        <v>9.090909090909092</v>
      </c>
    </row>
    <row r="119" spans="1:7" s="144" customFormat="1" ht="12.75">
      <c r="A119" s="168" t="s">
        <v>503</v>
      </c>
      <c r="B119" s="161">
        <v>3</v>
      </c>
      <c r="C119" s="162">
        <v>9</v>
      </c>
      <c r="D119" s="161">
        <v>3</v>
      </c>
      <c r="E119" s="162">
        <v>6</v>
      </c>
      <c r="F119" s="169">
        <f>B119+D119</f>
        <v>6</v>
      </c>
      <c r="G119" s="162">
        <f>F119/$F$122*100</f>
        <v>54.54545454545454</v>
      </c>
    </row>
    <row r="120" spans="1:7" s="144" customFormat="1" ht="12.75">
      <c r="A120" s="168" t="s">
        <v>504</v>
      </c>
      <c r="B120" s="161">
        <v>1</v>
      </c>
      <c r="C120" s="162">
        <v>9.5</v>
      </c>
      <c r="D120" s="161">
        <v>0</v>
      </c>
      <c r="E120" s="162">
        <v>0</v>
      </c>
      <c r="F120" s="169">
        <f>B120+D120</f>
        <v>1</v>
      </c>
      <c r="G120" s="162">
        <f>F120/$F$122*100</f>
        <v>9.090909090909092</v>
      </c>
    </row>
    <row r="121" spans="1:7" s="144" customFormat="1" ht="12.75">
      <c r="A121" s="168" t="s">
        <v>505</v>
      </c>
      <c r="B121" s="161">
        <v>3</v>
      </c>
      <c r="C121" s="162">
        <v>9</v>
      </c>
      <c r="D121" s="161">
        <v>0</v>
      </c>
      <c r="E121" s="162">
        <v>0</v>
      </c>
      <c r="F121" s="169">
        <f>B121+D121</f>
        <v>3</v>
      </c>
      <c r="G121" s="162">
        <f>F121/$F$122*100</f>
        <v>27.27272727272727</v>
      </c>
    </row>
    <row r="122" spans="1:7" s="21" customFormat="1" ht="19.5" customHeight="1">
      <c r="A122" s="102" t="s">
        <v>470</v>
      </c>
      <c r="B122" s="165">
        <f>SUM(B118:B121)</f>
        <v>8</v>
      </c>
      <c r="C122" s="167">
        <f>SUM(C118:C121)/4</f>
        <v>9.125</v>
      </c>
      <c r="D122" s="165">
        <f>SUM(D118:D121)</f>
        <v>3</v>
      </c>
      <c r="E122" s="167">
        <f>SUM(E118:E121)</f>
        <v>6</v>
      </c>
      <c r="F122" s="165">
        <f>SUM(F118:F121)</f>
        <v>11</v>
      </c>
      <c r="G122" s="167">
        <f>F122/$F$122*100</f>
        <v>100</v>
      </c>
    </row>
    <row r="124" spans="1:7" s="155" customFormat="1" ht="51.75" customHeight="1">
      <c r="A124" s="107" t="s">
        <v>485</v>
      </c>
      <c r="B124" s="424" t="s">
        <v>475</v>
      </c>
      <c r="C124" s="425"/>
      <c r="D124" s="425"/>
      <c r="E124" s="425"/>
      <c r="F124" s="425"/>
      <c r="G124" s="426"/>
    </row>
    <row r="125" spans="1:7" s="105" customFormat="1" ht="27" customHeight="1">
      <c r="A125" s="467" t="s">
        <v>49</v>
      </c>
      <c r="B125" s="465" t="s">
        <v>530</v>
      </c>
      <c r="C125" s="466"/>
      <c r="D125" s="463" t="s">
        <v>531</v>
      </c>
      <c r="E125" s="464"/>
      <c r="F125" s="462" t="s">
        <v>43</v>
      </c>
      <c r="G125" s="443" t="s">
        <v>44</v>
      </c>
    </row>
    <row r="126" spans="1:7" s="105" customFormat="1" ht="33.75" customHeight="1">
      <c r="A126" s="468"/>
      <c r="B126" s="97" t="s">
        <v>42</v>
      </c>
      <c r="C126" s="97" t="s">
        <v>510</v>
      </c>
      <c r="D126" s="97" t="s">
        <v>42</v>
      </c>
      <c r="E126" s="97" t="s">
        <v>510</v>
      </c>
      <c r="F126" s="462"/>
      <c r="G126" s="443"/>
    </row>
    <row r="127" spans="1:7" s="144" customFormat="1" ht="12.75">
      <c r="A127" s="168" t="s">
        <v>309</v>
      </c>
      <c r="B127" s="161">
        <v>3</v>
      </c>
      <c r="C127" s="162">
        <v>10</v>
      </c>
      <c r="D127" s="161">
        <v>0</v>
      </c>
      <c r="E127" s="162">
        <v>0</v>
      </c>
      <c r="F127" s="169">
        <f>B127+D127</f>
        <v>3</v>
      </c>
      <c r="G127" s="162">
        <f>F127/$F$133*100</f>
        <v>9.090909090909092</v>
      </c>
    </row>
    <row r="128" spans="1:7" s="144" customFormat="1" ht="12.75">
      <c r="A128" s="168" t="s">
        <v>308</v>
      </c>
      <c r="B128" s="161">
        <v>7</v>
      </c>
      <c r="C128" s="162">
        <v>8</v>
      </c>
      <c r="D128" s="161">
        <v>0</v>
      </c>
      <c r="E128" s="162">
        <v>0</v>
      </c>
      <c r="F128" s="169">
        <f aca="true" t="shared" si="9" ref="F128:F133">B128+D128</f>
        <v>7</v>
      </c>
      <c r="G128" s="162">
        <f aca="true" t="shared" si="10" ref="G128:G133">F128/$F$133*100</f>
        <v>21.21212121212121</v>
      </c>
    </row>
    <row r="129" spans="1:7" s="144" customFormat="1" ht="12.75">
      <c r="A129" s="168" t="s">
        <v>516</v>
      </c>
      <c r="B129" s="161">
        <v>5</v>
      </c>
      <c r="C129" s="162">
        <v>9.5</v>
      </c>
      <c r="D129" s="161">
        <v>0</v>
      </c>
      <c r="E129" s="162">
        <v>0</v>
      </c>
      <c r="F129" s="169">
        <f t="shared" si="9"/>
        <v>5</v>
      </c>
      <c r="G129" s="162">
        <f t="shared" si="10"/>
        <v>15.151515151515152</v>
      </c>
    </row>
    <row r="130" spans="1:7" s="144" customFormat="1" ht="12.75">
      <c r="A130" s="168" t="s">
        <v>33</v>
      </c>
      <c r="B130" s="161">
        <v>12</v>
      </c>
      <c r="C130" s="162">
        <v>9.5</v>
      </c>
      <c r="D130" s="161">
        <v>1</v>
      </c>
      <c r="E130" s="162">
        <v>7</v>
      </c>
      <c r="F130" s="169">
        <f t="shared" si="9"/>
        <v>13</v>
      </c>
      <c r="G130" s="162">
        <f t="shared" si="10"/>
        <v>39.39393939393939</v>
      </c>
    </row>
    <row r="131" spans="1:7" s="144" customFormat="1" ht="12.75">
      <c r="A131" s="168" t="s">
        <v>307</v>
      </c>
      <c r="B131" s="161">
        <v>2</v>
      </c>
      <c r="C131" s="162">
        <v>9</v>
      </c>
      <c r="D131" s="161">
        <v>0</v>
      </c>
      <c r="E131" s="162">
        <v>0</v>
      </c>
      <c r="F131" s="169">
        <f t="shared" si="9"/>
        <v>2</v>
      </c>
      <c r="G131" s="162">
        <f t="shared" si="10"/>
        <v>6.0606060606060606</v>
      </c>
    </row>
    <row r="132" spans="1:7" s="144" customFormat="1" ht="12.75">
      <c r="A132" s="168" t="s">
        <v>522</v>
      </c>
      <c r="B132" s="161">
        <v>3</v>
      </c>
      <c r="C132" s="162">
        <v>10</v>
      </c>
      <c r="D132" s="161">
        <v>0</v>
      </c>
      <c r="E132" s="162">
        <v>0</v>
      </c>
      <c r="F132" s="169">
        <f t="shared" si="9"/>
        <v>3</v>
      </c>
      <c r="G132" s="162">
        <f t="shared" si="10"/>
        <v>9.090909090909092</v>
      </c>
    </row>
    <row r="133" spans="1:7" s="21" customFormat="1" ht="19.5" customHeight="1">
      <c r="A133" s="102" t="s">
        <v>402</v>
      </c>
      <c r="B133" s="165">
        <f>SUM(B127:B132)</f>
        <v>32</v>
      </c>
      <c r="C133" s="167">
        <f>SUM(C127:C132)/6</f>
        <v>9.333333333333334</v>
      </c>
      <c r="D133" s="165">
        <f>SUM(D127:D132)</f>
        <v>1</v>
      </c>
      <c r="E133" s="167">
        <f>SUM(E127:E132)</f>
        <v>7</v>
      </c>
      <c r="F133" s="165">
        <f t="shared" si="9"/>
        <v>33</v>
      </c>
      <c r="G133" s="167">
        <f t="shared" si="10"/>
        <v>100</v>
      </c>
    </row>
    <row r="134" spans="1:5" ht="12.75">
      <c r="A134" s="186"/>
      <c r="B134" s="187"/>
      <c r="C134" s="188"/>
      <c r="D134" s="187"/>
      <c r="E134" s="188"/>
    </row>
    <row r="135" spans="1:5" ht="12.75">
      <c r="A135" s="189" t="s">
        <v>87</v>
      </c>
      <c r="B135" s="187"/>
      <c r="C135" s="188"/>
      <c r="D135" s="187"/>
      <c r="E135" s="188"/>
    </row>
    <row r="138" spans="1:7" s="155" customFormat="1" ht="51.75" customHeight="1">
      <c r="A138" s="107" t="s">
        <v>485</v>
      </c>
      <c r="B138" s="424" t="s">
        <v>474</v>
      </c>
      <c r="C138" s="425"/>
      <c r="D138" s="425"/>
      <c r="E138" s="425"/>
      <c r="F138" s="425"/>
      <c r="G138" s="426"/>
    </row>
    <row r="139" spans="1:7" s="155" customFormat="1" ht="27" customHeight="1">
      <c r="A139" s="467" t="s">
        <v>49</v>
      </c>
      <c r="B139" s="465" t="s">
        <v>530</v>
      </c>
      <c r="C139" s="466"/>
      <c r="D139" s="463" t="s">
        <v>531</v>
      </c>
      <c r="E139" s="464"/>
      <c r="F139" s="462" t="s">
        <v>43</v>
      </c>
      <c r="G139" s="443" t="s">
        <v>44</v>
      </c>
    </row>
    <row r="140" spans="1:7" s="155" customFormat="1" ht="33.75" customHeight="1">
      <c r="A140" s="468"/>
      <c r="B140" s="97" t="s">
        <v>42</v>
      </c>
      <c r="C140" s="97" t="s">
        <v>510</v>
      </c>
      <c r="D140" s="97" t="s">
        <v>42</v>
      </c>
      <c r="E140" s="97" t="s">
        <v>510</v>
      </c>
      <c r="F140" s="462"/>
      <c r="G140" s="443"/>
    </row>
    <row r="141" spans="1:7" s="144" customFormat="1" ht="12.75">
      <c r="A141" s="168" t="s">
        <v>186</v>
      </c>
      <c r="B141" s="161">
        <v>0</v>
      </c>
      <c r="C141" s="162">
        <v>0</v>
      </c>
      <c r="D141" s="161">
        <v>1</v>
      </c>
      <c r="E141" s="162">
        <v>6</v>
      </c>
      <c r="F141" s="169">
        <f>B141+D141</f>
        <v>1</v>
      </c>
      <c r="G141" s="162">
        <f>F141/$F$149*100</f>
        <v>7.6923076923076925</v>
      </c>
    </row>
    <row r="142" spans="1:7" s="144" customFormat="1" ht="12.75">
      <c r="A142" s="168" t="s">
        <v>370</v>
      </c>
      <c r="B142" s="161">
        <v>0</v>
      </c>
      <c r="C142" s="162">
        <v>0</v>
      </c>
      <c r="D142" s="161">
        <v>1</v>
      </c>
      <c r="E142" s="162">
        <v>7</v>
      </c>
      <c r="F142" s="169">
        <f aca="true" t="shared" si="11" ref="F142:F149">B142+D142</f>
        <v>1</v>
      </c>
      <c r="G142" s="162">
        <f aca="true" t="shared" si="12" ref="G142:G149">F142/$F$149*100</f>
        <v>7.6923076923076925</v>
      </c>
    </row>
    <row r="143" spans="1:7" s="144" customFormat="1" ht="12.75">
      <c r="A143" s="168" t="s">
        <v>324</v>
      </c>
      <c r="B143" s="161">
        <v>4</v>
      </c>
      <c r="C143" s="162">
        <v>9.5</v>
      </c>
      <c r="D143" s="161">
        <v>0</v>
      </c>
      <c r="E143" s="162">
        <v>0</v>
      </c>
      <c r="F143" s="169">
        <f t="shared" si="11"/>
        <v>4</v>
      </c>
      <c r="G143" s="162">
        <f t="shared" si="12"/>
        <v>30.76923076923077</v>
      </c>
    </row>
    <row r="144" spans="1:7" s="144" customFormat="1" ht="12.75">
      <c r="A144" s="168" t="s">
        <v>323</v>
      </c>
      <c r="B144" s="161">
        <v>0</v>
      </c>
      <c r="C144" s="162">
        <v>0</v>
      </c>
      <c r="D144" s="161">
        <v>1</v>
      </c>
      <c r="E144" s="162">
        <v>6</v>
      </c>
      <c r="F144" s="169">
        <f t="shared" si="11"/>
        <v>1</v>
      </c>
      <c r="G144" s="162">
        <f t="shared" si="12"/>
        <v>7.6923076923076925</v>
      </c>
    </row>
    <row r="145" spans="1:7" s="144" customFormat="1" ht="12.75">
      <c r="A145" s="168" t="s">
        <v>369</v>
      </c>
      <c r="B145" s="161">
        <v>2</v>
      </c>
      <c r="C145" s="162">
        <v>8</v>
      </c>
      <c r="D145" s="161">
        <v>0</v>
      </c>
      <c r="E145" s="162">
        <v>0</v>
      </c>
      <c r="F145" s="169">
        <f t="shared" si="11"/>
        <v>2</v>
      </c>
      <c r="G145" s="162">
        <f t="shared" si="12"/>
        <v>15.384615384615385</v>
      </c>
    </row>
    <row r="146" spans="1:7" s="144" customFormat="1" ht="12.75">
      <c r="A146" s="168" t="s">
        <v>368</v>
      </c>
      <c r="B146" s="161">
        <v>2</v>
      </c>
      <c r="C146" s="162">
        <v>11</v>
      </c>
      <c r="D146" s="161">
        <v>0</v>
      </c>
      <c r="E146" s="162">
        <v>0</v>
      </c>
      <c r="F146" s="169">
        <f t="shared" si="11"/>
        <v>2</v>
      </c>
      <c r="G146" s="162">
        <f t="shared" si="12"/>
        <v>15.384615384615385</v>
      </c>
    </row>
    <row r="147" spans="1:7" s="144" customFormat="1" ht="12.75">
      <c r="A147" s="168" t="s">
        <v>367</v>
      </c>
      <c r="B147" s="161">
        <v>0</v>
      </c>
      <c r="C147" s="162">
        <v>0</v>
      </c>
      <c r="D147" s="161">
        <v>1</v>
      </c>
      <c r="E147" s="162">
        <v>7.5</v>
      </c>
      <c r="F147" s="169">
        <f t="shared" si="11"/>
        <v>1</v>
      </c>
      <c r="G147" s="162">
        <f t="shared" si="12"/>
        <v>7.6923076923076925</v>
      </c>
    </row>
    <row r="148" spans="1:7" s="144" customFormat="1" ht="12.75">
      <c r="A148" s="168" t="s">
        <v>366</v>
      </c>
      <c r="B148" s="161">
        <v>1</v>
      </c>
      <c r="C148" s="162">
        <v>8.5</v>
      </c>
      <c r="D148" s="161">
        <v>0</v>
      </c>
      <c r="E148" s="162">
        <v>0</v>
      </c>
      <c r="F148" s="169">
        <f t="shared" si="11"/>
        <v>1</v>
      </c>
      <c r="G148" s="162">
        <f t="shared" si="12"/>
        <v>7.6923076923076925</v>
      </c>
    </row>
    <row r="149" spans="1:7" s="21" customFormat="1" ht="19.5" customHeight="1">
      <c r="A149" s="102" t="s">
        <v>98</v>
      </c>
      <c r="B149" s="165">
        <f>SUM(B141:B148)</f>
        <v>9</v>
      </c>
      <c r="C149" s="167">
        <f>SUM(C141:C148)/4</f>
        <v>9.25</v>
      </c>
      <c r="D149" s="165">
        <f>SUM(D141:D148)</f>
        <v>4</v>
      </c>
      <c r="E149" s="167">
        <f>SUM(E141:E148)/4</f>
        <v>6.625</v>
      </c>
      <c r="F149" s="165">
        <f t="shared" si="11"/>
        <v>13</v>
      </c>
      <c r="G149" s="167">
        <f t="shared" si="12"/>
        <v>100</v>
      </c>
    </row>
    <row r="152" spans="1:7" s="155" customFormat="1" ht="51.75" customHeight="1">
      <c r="A152" s="107" t="s">
        <v>485</v>
      </c>
      <c r="B152" s="424" t="s">
        <v>473</v>
      </c>
      <c r="C152" s="425"/>
      <c r="D152" s="425"/>
      <c r="E152" s="425"/>
      <c r="F152" s="425"/>
      <c r="G152" s="426"/>
    </row>
    <row r="153" spans="1:7" s="155" customFormat="1" ht="27" customHeight="1">
      <c r="A153" s="467" t="s">
        <v>49</v>
      </c>
      <c r="B153" s="465" t="s">
        <v>530</v>
      </c>
      <c r="C153" s="466"/>
      <c r="D153" s="463" t="s">
        <v>531</v>
      </c>
      <c r="E153" s="464"/>
      <c r="F153" s="462" t="s">
        <v>43</v>
      </c>
      <c r="G153" s="443" t="s">
        <v>44</v>
      </c>
    </row>
    <row r="154" spans="1:7" s="155" customFormat="1" ht="33.75" customHeight="1">
      <c r="A154" s="468"/>
      <c r="B154" s="97" t="s">
        <v>42</v>
      </c>
      <c r="C154" s="97" t="s">
        <v>510</v>
      </c>
      <c r="D154" s="97" t="s">
        <v>42</v>
      </c>
      <c r="E154" s="97" t="s">
        <v>510</v>
      </c>
      <c r="F154" s="462"/>
      <c r="G154" s="443"/>
    </row>
    <row r="155" spans="1:7" s="144" customFormat="1" ht="12.75">
      <c r="A155" s="168" t="s">
        <v>189</v>
      </c>
      <c r="B155" s="161">
        <v>0</v>
      </c>
      <c r="C155" s="162">
        <v>0</v>
      </c>
      <c r="D155" s="161">
        <v>1</v>
      </c>
      <c r="E155" s="162">
        <v>5</v>
      </c>
      <c r="F155" s="169">
        <f>B155+D155</f>
        <v>1</v>
      </c>
      <c r="G155" s="162">
        <f>F155/$F$159*100</f>
        <v>16.666666666666664</v>
      </c>
    </row>
    <row r="156" spans="1:7" s="144" customFormat="1" ht="12.75">
      <c r="A156" s="168" t="s">
        <v>192</v>
      </c>
      <c r="B156" s="161">
        <v>0</v>
      </c>
      <c r="C156" s="162">
        <v>0</v>
      </c>
      <c r="D156" s="161">
        <v>2</v>
      </c>
      <c r="E156" s="162">
        <v>6</v>
      </c>
      <c r="F156" s="169">
        <f>B156+D156</f>
        <v>2</v>
      </c>
      <c r="G156" s="162">
        <f>F156/$F$159*100</f>
        <v>33.33333333333333</v>
      </c>
    </row>
    <row r="157" spans="1:7" s="144" customFormat="1" ht="12.75">
      <c r="A157" s="168" t="s">
        <v>219</v>
      </c>
      <c r="B157" s="161">
        <v>0</v>
      </c>
      <c r="C157" s="162">
        <v>0</v>
      </c>
      <c r="D157" s="161">
        <v>1</v>
      </c>
      <c r="E157" s="162">
        <v>5</v>
      </c>
      <c r="F157" s="169">
        <f>B157+D157</f>
        <v>1</v>
      </c>
      <c r="G157" s="162">
        <f>F157/$F$159*100</f>
        <v>16.666666666666664</v>
      </c>
    </row>
    <row r="158" spans="1:7" s="144" customFormat="1" ht="12.75">
      <c r="A158" s="168" t="s">
        <v>194</v>
      </c>
      <c r="B158" s="161">
        <v>2</v>
      </c>
      <c r="C158" s="162">
        <v>8.5</v>
      </c>
      <c r="D158" s="161">
        <v>0</v>
      </c>
      <c r="E158" s="162">
        <v>0</v>
      </c>
      <c r="F158" s="169">
        <f>B158+D158</f>
        <v>2</v>
      </c>
      <c r="G158" s="162">
        <f>F158/$F$159*100</f>
        <v>33.33333333333333</v>
      </c>
    </row>
    <row r="159" spans="1:7" s="21" customFormat="1" ht="19.5" customHeight="1">
      <c r="A159" s="102" t="s">
        <v>404</v>
      </c>
      <c r="B159" s="165">
        <f>SUM(B155:B158)</f>
        <v>2</v>
      </c>
      <c r="C159" s="167">
        <f>SUM(C155:C158)</f>
        <v>8.5</v>
      </c>
      <c r="D159" s="165">
        <f>SUM(D155:D158)</f>
        <v>4</v>
      </c>
      <c r="E159" s="167">
        <f>SUM(E155:E158)/3</f>
        <v>5.333333333333333</v>
      </c>
      <c r="F159" s="165">
        <f>SUM(F155:F158)</f>
        <v>6</v>
      </c>
      <c r="G159" s="167">
        <f>F159/$F$159*100</f>
        <v>100</v>
      </c>
    </row>
  </sheetData>
  <mergeCells count="64">
    <mergeCell ref="B138:G138"/>
    <mergeCell ref="B152:G152"/>
    <mergeCell ref="B124:G124"/>
    <mergeCell ref="F125:F126"/>
    <mergeCell ref="G125:G126"/>
    <mergeCell ref="F139:F140"/>
    <mergeCell ref="D125:E125"/>
    <mergeCell ref="B67:G67"/>
    <mergeCell ref="B79:G79"/>
    <mergeCell ref="B95:G95"/>
    <mergeCell ref="G96:G97"/>
    <mergeCell ref="G68:G69"/>
    <mergeCell ref="G80:G81"/>
    <mergeCell ref="F68:F69"/>
    <mergeCell ref="G116:G117"/>
    <mergeCell ref="B115:G115"/>
    <mergeCell ref="A96:A97"/>
    <mergeCell ref="B96:C96"/>
    <mergeCell ref="D96:E96"/>
    <mergeCell ref="F96:F97"/>
    <mergeCell ref="F116:F117"/>
    <mergeCell ref="A53:A54"/>
    <mergeCell ref="B53:C53"/>
    <mergeCell ref="D53:E53"/>
    <mergeCell ref="G3:G4"/>
    <mergeCell ref="D3:E3"/>
    <mergeCell ref="A43:A44"/>
    <mergeCell ref="B43:C43"/>
    <mergeCell ref="D43:E43"/>
    <mergeCell ref="A3:A4"/>
    <mergeCell ref="A41:G41"/>
    <mergeCell ref="A80:A81"/>
    <mergeCell ref="B80:C80"/>
    <mergeCell ref="D80:E80"/>
    <mergeCell ref="F80:F81"/>
    <mergeCell ref="A68:A69"/>
    <mergeCell ref="B68:C68"/>
    <mergeCell ref="D68:E68"/>
    <mergeCell ref="B139:C139"/>
    <mergeCell ref="D139:E139"/>
    <mergeCell ref="A116:A117"/>
    <mergeCell ref="B116:C116"/>
    <mergeCell ref="D116:E116"/>
    <mergeCell ref="A125:A126"/>
    <mergeCell ref="B125:C125"/>
    <mergeCell ref="B1:G1"/>
    <mergeCell ref="B42:G42"/>
    <mergeCell ref="B52:G52"/>
    <mergeCell ref="G53:G54"/>
    <mergeCell ref="F43:F44"/>
    <mergeCell ref="G43:G44"/>
    <mergeCell ref="F3:F4"/>
    <mergeCell ref="F53:F54"/>
    <mergeCell ref="B3:C3"/>
    <mergeCell ref="G153:G154"/>
    <mergeCell ref="A16:G16"/>
    <mergeCell ref="A17:G17"/>
    <mergeCell ref="A18:G18"/>
    <mergeCell ref="A153:A154"/>
    <mergeCell ref="B153:C153"/>
    <mergeCell ref="D153:E153"/>
    <mergeCell ref="F153:F154"/>
    <mergeCell ref="G139:G140"/>
    <mergeCell ref="A139:A140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2"/>
  <rowBreaks count="4" manualBreakCount="4">
    <brk id="41" max="255" man="1"/>
    <brk id="78" max="255" man="1"/>
    <brk id="114" max="255" man="1"/>
    <brk id="151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7"/>
  <sheetViews>
    <sheetView workbookViewId="0" topLeftCell="A1">
      <selection activeCell="A157" sqref="A1:G157"/>
    </sheetView>
  </sheetViews>
  <sheetFormatPr defaultColWidth="9.140625" defaultRowHeight="12.75"/>
  <cols>
    <col min="1" max="1" width="29.421875" style="144" customWidth="1"/>
    <col min="2" max="2" width="9.140625" style="144" customWidth="1"/>
    <col min="3" max="3" width="10.28125" style="144" bestFit="1" customWidth="1"/>
    <col min="4" max="6" width="9.140625" style="144" customWidth="1"/>
    <col min="7" max="7" width="12.7109375" style="144" bestFit="1" customWidth="1"/>
    <col min="8" max="16384" width="9.140625" style="144" customWidth="1"/>
  </cols>
  <sheetData>
    <row r="1" spans="1:7" s="131" customFormat="1" ht="76.5" customHeight="1">
      <c r="A1" s="1" t="s">
        <v>560</v>
      </c>
      <c r="B1" s="430" t="s">
        <v>393</v>
      </c>
      <c r="C1" s="450"/>
      <c r="D1" s="450"/>
      <c r="E1" s="450"/>
      <c r="F1" s="450"/>
      <c r="G1" s="451"/>
    </row>
    <row r="3" spans="1:7" s="155" customFormat="1" ht="27" customHeight="1">
      <c r="A3" s="467" t="s">
        <v>49</v>
      </c>
      <c r="B3" s="432" t="s">
        <v>530</v>
      </c>
      <c r="C3" s="434"/>
      <c r="D3" s="458" t="s">
        <v>531</v>
      </c>
      <c r="E3" s="473"/>
      <c r="F3" s="462" t="s">
        <v>43</v>
      </c>
      <c r="G3" s="443" t="s">
        <v>44</v>
      </c>
    </row>
    <row r="4" spans="1:7" s="155" customFormat="1" ht="33.75" customHeight="1">
      <c r="A4" s="468"/>
      <c r="B4" s="97" t="s">
        <v>42</v>
      </c>
      <c r="C4" s="97" t="s">
        <v>510</v>
      </c>
      <c r="D4" s="97" t="s">
        <v>42</v>
      </c>
      <c r="E4" s="97" t="s">
        <v>510</v>
      </c>
      <c r="F4" s="462"/>
      <c r="G4" s="443"/>
    </row>
    <row r="5" spans="1:9" ht="12.75" customHeight="1">
      <c r="A5" s="3" t="s">
        <v>27</v>
      </c>
      <c r="B5" s="173">
        <f>B49</f>
        <v>28</v>
      </c>
      <c r="C5" s="174">
        <f>C49</f>
        <v>8.052380952380952</v>
      </c>
      <c r="D5" s="173">
        <f>D49</f>
        <v>0</v>
      </c>
      <c r="E5" s="174">
        <f>E49</f>
        <v>0</v>
      </c>
      <c r="F5" s="175">
        <f>F49</f>
        <v>28</v>
      </c>
      <c r="G5" s="176">
        <f>F5/$F$14*100</f>
        <v>9.655172413793103</v>
      </c>
      <c r="I5" s="177"/>
    </row>
    <row r="6" spans="1:7" ht="12.75" customHeight="1">
      <c r="A6" s="3" t="s">
        <v>28</v>
      </c>
      <c r="B6" s="173">
        <f>B59</f>
        <v>13</v>
      </c>
      <c r="C6" s="174">
        <f>C59</f>
        <v>9</v>
      </c>
      <c r="D6" s="173">
        <f>D59</f>
        <v>2</v>
      </c>
      <c r="E6" s="174">
        <f>E59</f>
        <v>5.5</v>
      </c>
      <c r="F6" s="175">
        <f>F59</f>
        <v>15</v>
      </c>
      <c r="G6" s="176">
        <f aca="true" t="shared" si="0" ref="G6:G14">F6/$F$14*100</f>
        <v>5.172413793103448</v>
      </c>
    </row>
    <row r="7" spans="1:7" ht="12.75" customHeight="1">
      <c r="A7" s="3" t="s">
        <v>29</v>
      </c>
      <c r="B7" s="173">
        <f>B81</f>
        <v>53</v>
      </c>
      <c r="C7" s="174">
        <f>C81</f>
        <v>8.188666666666666</v>
      </c>
      <c r="D7" s="173">
        <f>D81</f>
        <v>6</v>
      </c>
      <c r="E7" s="174">
        <f>E81</f>
        <v>5.215999999999999</v>
      </c>
      <c r="F7" s="175">
        <f>F81</f>
        <v>59</v>
      </c>
      <c r="G7" s="176">
        <f t="shared" si="0"/>
        <v>20.344827586206897</v>
      </c>
    </row>
    <row r="8" spans="1:7" ht="12.75" customHeight="1">
      <c r="A8" s="3" t="s">
        <v>30</v>
      </c>
      <c r="B8" s="173">
        <f>B96</f>
        <v>49</v>
      </c>
      <c r="C8" s="174">
        <f>C96</f>
        <v>8.405555555555557</v>
      </c>
      <c r="D8" s="173">
        <f>D96</f>
        <v>8</v>
      </c>
      <c r="E8" s="174">
        <f>E96</f>
        <v>5.75</v>
      </c>
      <c r="F8" s="175">
        <f>F96</f>
        <v>57</v>
      </c>
      <c r="G8" s="176">
        <f t="shared" si="0"/>
        <v>19.655172413793103</v>
      </c>
    </row>
    <row r="9" spans="1:7" ht="12.75" customHeight="1">
      <c r="A9" s="3" t="s">
        <v>31</v>
      </c>
      <c r="B9" s="173">
        <f>B113</f>
        <v>42</v>
      </c>
      <c r="C9" s="174">
        <f>C113</f>
        <v>9.25</v>
      </c>
      <c r="D9" s="173">
        <f>D113</f>
        <v>3</v>
      </c>
      <c r="E9" s="174">
        <f>E113</f>
        <v>6</v>
      </c>
      <c r="F9" s="175">
        <f>F113</f>
        <v>45</v>
      </c>
      <c r="G9" s="176">
        <f t="shared" si="0"/>
        <v>15.517241379310345</v>
      </c>
    </row>
    <row r="10" spans="1:7" ht="12.75" customHeight="1">
      <c r="A10" s="3" t="s">
        <v>32</v>
      </c>
      <c r="B10" s="173">
        <f>B123</f>
        <v>11</v>
      </c>
      <c r="C10" s="174">
        <f>C123</f>
        <v>10.166666666666666</v>
      </c>
      <c r="D10" s="173">
        <f>D123</f>
        <v>1</v>
      </c>
      <c r="E10" s="174">
        <f>E123</f>
        <v>7</v>
      </c>
      <c r="F10" s="175">
        <f>F123</f>
        <v>12</v>
      </c>
      <c r="G10" s="176">
        <f t="shared" si="0"/>
        <v>4.137931034482759</v>
      </c>
    </row>
    <row r="11" spans="1:7" ht="12.75" customHeight="1">
      <c r="A11" s="3" t="s">
        <v>33</v>
      </c>
      <c r="B11" s="173">
        <f>B134</f>
        <v>32</v>
      </c>
      <c r="C11" s="174">
        <f>C134</f>
        <v>8.07</v>
      </c>
      <c r="D11" s="173">
        <f>D134</f>
        <v>0</v>
      </c>
      <c r="E11" s="174">
        <f>E134</f>
        <v>0</v>
      </c>
      <c r="F11" s="175">
        <f>F134</f>
        <v>32</v>
      </c>
      <c r="G11" s="176">
        <f t="shared" si="0"/>
        <v>11.03448275862069</v>
      </c>
    </row>
    <row r="12" spans="1:7" ht="12.75" customHeight="1">
      <c r="A12" s="3" t="s">
        <v>34</v>
      </c>
      <c r="B12" s="173">
        <f>B152</f>
        <v>20</v>
      </c>
      <c r="C12" s="174">
        <f>C152</f>
        <v>7.204999999999999</v>
      </c>
      <c r="D12" s="173">
        <f>D152</f>
        <v>22</v>
      </c>
      <c r="E12" s="174">
        <f>E152</f>
        <v>7.45</v>
      </c>
      <c r="F12" s="175">
        <f>F152</f>
        <v>42</v>
      </c>
      <c r="G12" s="176">
        <f t="shared" si="0"/>
        <v>14.482758620689657</v>
      </c>
    </row>
    <row r="13" spans="1:7" ht="12.75" customHeight="1">
      <c r="A13" s="3" t="s">
        <v>35</v>
      </c>
      <c r="B13" s="178">
        <v>0</v>
      </c>
      <c r="C13" s="179">
        <v>0</v>
      </c>
      <c r="D13" s="178">
        <v>0</v>
      </c>
      <c r="E13" s="179">
        <v>0</v>
      </c>
      <c r="F13" s="180">
        <v>0</v>
      </c>
      <c r="G13" s="181">
        <f t="shared" si="0"/>
        <v>0</v>
      </c>
    </row>
    <row r="14" spans="1:7" s="94" customFormat="1" ht="24.75" customHeight="1">
      <c r="A14" s="19" t="s">
        <v>36</v>
      </c>
      <c r="B14" s="12">
        <f>SUM(B5:B13)</f>
        <v>248</v>
      </c>
      <c r="C14" s="191">
        <f>SUM(C5:C13)/8</f>
        <v>8.54228373015873</v>
      </c>
      <c r="D14" s="12">
        <f>SUM(D5:D13)</f>
        <v>42</v>
      </c>
      <c r="E14" s="92">
        <f>SUM(E5:E13)/6</f>
        <v>6.152666666666668</v>
      </c>
      <c r="F14" s="12">
        <f>SUM(F5:F13)</f>
        <v>290</v>
      </c>
      <c r="G14" s="191">
        <f t="shared" si="0"/>
        <v>100</v>
      </c>
    </row>
    <row r="16" ht="12.75">
      <c r="A16" s="155" t="s">
        <v>66</v>
      </c>
    </row>
    <row r="17" spans="1:7" s="122" customFormat="1" ht="32.25" customHeight="1">
      <c r="A17" s="470" t="s">
        <v>88</v>
      </c>
      <c r="B17" s="470"/>
      <c r="C17" s="470"/>
      <c r="D17" s="470"/>
      <c r="E17" s="470"/>
      <c r="F17" s="470"/>
      <c r="G17" s="470"/>
    </row>
    <row r="18" spans="1:7" s="122" customFormat="1" ht="14.25" customHeight="1">
      <c r="A18" s="470" t="s">
        <v>93</v>
      </c>
      <c r="B18" s="470"/>
      <c r="C18" s="470"/>
      <c r="D18" s="470"/>
      <c r="E18" s="470"/>
      <c r="F18" s="470"/>
      <c r="G18" s="470"/>
    </row>
    <row r="19" spans="1:7" s="54" customFormat="1" ht="33.75" customHeight="1">
      <c r="A19" s="471" t="s">
        <v>65</v>
      </c>
      <c r="B19" s="471"/>
      <c r="C19" s="471"/>
      <c r="D19" s="471"/>
      <c r="E19" s="471"/>
      <c r="F19" s="471"/>
      <c r="G19" s="471"/>
    </row>
    <row r="20" spans="1:7" s="54" customFormat="1" ht="33.75" customHeight="1">
      <c r="A20" s="133"/>
      <c r="B20" s="133"/>
      <c r="C20" s="133"/>
      <c r="D20" s="133"/>
      <c r="E20" s="133"/>
      <c r="F20" s="133"/>
      <c r="G20" s="133"/>
    </row>
    <row r="21" spans="1:7" s="54" customFormat="1" ht="33.75" customHeight="1">
      <c r="A21" s="287"/>
      <c r="B21" s="287"/>
      <c r="C21" s="287"/>
      <c r="D21" s="287"/>
      <c r="E21" s="287"/>
      <c r="F21" s="287"/>
      <c r="G21" s="287"/>
    </row>
    <row r="22" spans="1:7" s="54" customFormat="1" ht="12.75" customHeight="1">
      <c r="A22" s="287"/>
      <c r="B22" s="108"/>
      <c r="C22" s="287" t="s">
        <v>500</v>
      </c>
      <c r="D22" s="287" t="s">
        <v>64</v>
      </c>
      <c r="E22" s="287"/>
      <c r="F22" s="287"/>
      <c r="G22" s="287"/>
    </row>
    <row r="23" spans="1:7" s="54" customFormat="1" ht="12.75" customHeight="1">
      <c r="A23" s="287"/>
      <c r="B23" s="361" t="s">
        <v>27</v>
      </c>
      <c r="C23" s="372">
        <v>28</v>
      </c>
      <c r="D23" s="372">
        <v>0</v>
      </c>
      <c r="E23" s="287"/>
      <c r="F23" s="287"/>
      <c r="G23" s="287"/>
    </row>
    <row r="24" spans="1:7" s="54" customFormat="1" ht="12.75" customHeight="1">
      <c r="A24" s="287"/>
      <c r="B24" s="361" t="s">
        <v>28</v>
      </c>
      <c r="C24" s="372">
        <v>13</v>
      </c>
      <c r="D24" s="372">
        <v>2</v>
      </c>
      <c r="E24" s="287"/>
      <c r="F24" s="287"/>
      <c r="G24" s="287"/>
    </row>
    <row r="25" spans="1:7" s="54" customFormat="1" ht="12.75" customHeight="1">
      <c r="A25" s="287"/>
      <c r="B25" s="361" t="s">
        <v>29</v>
      </c>
      <c r="C25" s="372">
        <v>53</v>
      </c>
      <c r="D25" s="372">
        <v>6</v>
      </c>
      <c r="E25" s="287"/>
      <c r="F25" s="287"/>
      <c r="G25" s="287"/>
    </row>
    <row r="26" spans="1:7" s="54" customFormat="1" ht="12.75" customHeight="1">
      <c r="A26" s="287"/>
      <c r="B26" s="361" t="s">
        <v>30</v>
      </c>
      <c r="C26" s="372">
        <v>49</v>
      </c>
      <c r="D26" s="372">
        <v>8</v>
      </c>
      <c r="E26" s="287"/>
      <c r="F26" s="287"/>
      <c r="G26" s="287"/>
    </row>
    <row r="27" spans="1:7" s="54" customFormat="1" ht="12.75" customHeight="1">
      <c r="A27" s="287"/>
      <c r="B27" s="361" t="s">
        <v>31</v>
      </c>
      <c r="C27" s="372">
        <v>42</v>
      </c>
      <c r="D27" s="372">
        <v>3</v>
      </c>
      <c r="E27" s="287"/>
      <c r="F27" s="287"/>
      <c r="G27" s="287"/>
    </row>
    <row r="28" spans="1:7" s="54" customFormat="1" ht="12.75" customHeight="1">
      <c r="A28" s="287"/>
      <c r="B28" s="361" t="s">
        <v>32</v>
      </c>
      <c r="C28" s="372">
        <v>11</v>
      </c>
      <c r="D28" s="372">
        <v>1</v>
      </c>
      <c r="E28" s="287"/>
      <c r="F28" s="287"/>
      <c r="G28" s="287"/>
    </row>
    <row r="29" spans="1:7" s="54" customFormat="1" ht="12.75" customHeight="1">
      <c r="A29" s="287"/>
      <c r="B29" s="361" t="s">
        <v>33</v>
      </c>
      <c r="C29" s="372">
        <v>32</v>
      </c>
      <c r="D29" s="372">
        <v>0</v>
      </c>
      <c r="E29" s="287"/>
      <c r="F29" s="287"/>
      <c r="G29" s="287"/>
    </row>
    <row r="30" spans="1:7" s="54" customFormat="1" ht="12.75" customHeight="1">
      <c r="A30" s="287"/>
      <c r="B30" s="361" t="s">
        <v>34</v>
      </c>
      <c r="C30" s="372">
        <v>20</v>
      </c>
      <c r="D30" s="372">
        <v>22</v>
      </c>
      <c r="E30" s="287"/>
      <c r="F30" s="287"/>
      <c r="G30" s="287"/>
    </row>
    <row r="31" spans="1:7" s="54" customFormat="1" ht="12.75" customHeight="1">
      <c r="A31" s="287"/>
      <c r="B31" s="361" t="s">
        <v>35</v>
      </c>
      <c r="C31" s="372">
        <v>0</v>
      </c>
      <c r="D31" s="372">
        <v>0</v>
      </c>
      <c r="E31" s="287"/>
      <c r="F31" s="287"/>
      <c r="G31" s="287"/>
    </row>
    <row r="32" spans="1:7" s="54" customFormat="1" ht="12.75" customHeight="1">
      <c r="A32" s="287"/>
      <c r="B32" s="7"/>
      <c r="C32" s="287"/>
      <c r="D32" s="287"/>
      <c r="E32" s="287"/>
      <c r="F32" s="287"/>
      <c r="G32" s="287"/>
    </row>
    <row r="33" spans="1:7" s="54" customFormat="1" ht="12.75" customHeight="1">
      <c r="A33" s="287"/>
      <c r="B33" s="7"/>
      <c r="C33" s="287"/>
      <c r="D33" s="287"/>
      <c r="E33" s="287"/>
      <c r="F33" s="287"/>
      <c r="G33" s="287"/>
    </row>
    <row r="34" spans="1:7" s="54" customFormat="1" ht="12.75" customHeight="1">
      <c r="A34" s="287"/>
      <c r="B34" s="7"/>
      <c r="C34" s="287"/>
      <c r="D34" s="287"/>
      <c r="E34" s="287"/>
      <c r="F34" s="287"/>
      <c r="G34" s="287"/>
    </row>
    <row r="35" spans="1:7" s="54" customFormat="1" ht="12.75" customHeight="1">
      <c r="A35" s="287"/>
      <c r="B35" s="7"/>
      <c r="C35" s="287"/>
      <c r="D35" s="287"/>
      <c r="E35" s="287"/>
      <c r="F35" s="287"/>
      <c r="G35" s="287"/>
    </row>
    <row r="36" spans="1:7" s="54" customFormat="1" ht="12.75" customHeight="1">
      <c r="A36" s="287"/>
      <c r="B36" s="7"/>
      <c r="C36" s="287"/>
      <c r="D36" s="287"/>
      <c r="E36" s="287"/>
      <c r="F36" s="287"/>
      <c r="G36" s="287"/>
    </row>
    <row r="37" spans="1:7" s="54" customFormat="1" ht="9" customHeight="1">
      <c r="A37" s="287"/>
      <c r="B37" s="7"/>
      <c r="C37" s="287"/>
      <c r="D37" s="287"/>
      <c r="E37" s="287"/>
      <c r="F37" s="287"/>
      <c r="G37" s="287"/>
    </row>
    <row r="38" spans="1:7" s="54" customFormat="1" ht="36" customHeight="1">
      <c r="A38" s="440" t="s">
        <v>84</v>
      </c>
      <c r="B38" s="440"/>
      <c r="C38" s="440"/>
      <c r="D38" s="440"/>
      <c r="E38" s="440"/>
      <c r="F38" s="440"/>
      <c r="G38" s="440"/>
    </row>
    <row r="39" spans="1:7" s="137" customFormat="1" ht="76.5" customHeight="1">
      <c r="A39" s="107" t="s">
        <v>560</v>
      </c>
      <c r="B39" s="424" t="s">
        <v>394</v>
      </c>
      <c r="C39" s="425"/>
      <c r="D39" s="425"/>
      <c r="E39" s="425"/>
      <c r="F39" s="425"/>
      <c r="G39" s="426"/>
    </row>
    <row r="40" spans="1:7" s="155" customFormat="1" ht="27" customHeight="1">
      <c r="A40" s="467" t="s">
        <v>49</v>
      </c>
      <c r="B40" s="465" t="s">
        <v>530</v>
      </c>
      <c r="C40" s="466"/>
      <c r="D40" s="463" t="s">
        <v>531</v>
      </c>
      <c r="E40" s="464"/>
      <c r="F40" s="462" t="s">
        <v>43</v>
      </c>
      <c r="G40" s="443" t="s">
        <v>44</v>
      </c>
    </row>
    <row r="41" spans="1:7" s="155" customFormat="1" ht="33.75" customHeight="1">
      <c r="A41" s="468"/>
      <c r="B41" s="97" t="s">
        <v>42</v>
      </c>
      <c r="C41" s="97" t="s">
        <v>510</v>
      </c>
      <c r="D41" s="97" t="s">
        <v>42</v>
      </c>
      <c r="E41" s="97" t="s">
        <v>510</v>
      </c>
      <c r="F41" s="462"/>
      <c r="G41" s="443"/>
    </row>
    <row r="42" spans="1:7" ht="12.75">
      <c r="A42" s="168" t="s">
        <v>535</v>
      </c>
      <c r="B42" s="161">
        <v>1</v>
      </c>
      <c r="C42" s="162">
        <v>8</v>
      </c>
      <c r="D42" s="161">
        <v>0</v>
      </c>
      <c r="E42" s="162">
        <v>0</v>
      </c>
      <c r="F42" s="272">
        <f>B42+D42</f>
        <v>1</v>
      </c>
      <c r="G42" s="162">
        <f>F42/$F$49*100</f>
        <v>3.571428571428571</v>
      </c>
    </row>
    <row r="43" spans="1:7" ht="12.75">
      <c r="A43" s="168" t="s">
        <v>434</v>
      </c>
      <c r="B43" s="161">
        <v>1</v>
      </c>
      <c r="C43" s="162">
        <v>8</v>
      </c>
      <c r="D43" s="161">
        <v>0</v>
      </c>
      <c r="E43" s="162">
        <v>0</v>
      </c>
      <c r="F43" s="272">
        <f aca="true" t="shared" si="1" ref="F43:F49">B43+D43</f>
        <v>1</v>
      </c>
      <c r="G43" s="162">
        <f aca="true" t="shared" si="2" ref="G43:G49">F43/$F$49*100</f>
        <v>3.571428571428571</v>
      </c>
    </row>
    <row r="44" spans="1:7" ht="12.75">
      <c r="A44" s="168" t="s">
        <v>435</v>
      </c>
      <c r="B44" s="161">
        <v>2</v>
      </c>
      <c r="C44" s="162">
        <v>7</v>
      </c>
      <c r="D44" s="161">
        <v>0</v>
      </c>
      <c r="E44" s="162">
        <v>0</v>
      </c>
      <c r="F44" s="272">
        <f t="shared" si="1"/>
        <v>2</v>
      </c>
      <c r="G44" s="162">
        <f t="shared" si="2"/>
        <v>7.142857142857142</v>
      </c>
    </row>
    <row r="45" spans="1:7" ht="12.75">
      <c r="A45" s="168" t="s">
        <v>27</v>
      </c>
      <c r="B45" s="161">
        <v>17</v>
      </c>
      <c r="C45" s="162">
        <v>8.366666666666667</v>
      </c>
      <c r="D45" s="161">
        <v>0</v>
      </c>
      <c r="E45" s="162">
        <v>0</v>
      </c>
      <c r="F45" s="272">
        <f t="shared" si="1"/>
        <v>17</v>
      </c>
      <c r="G45" s="162">
        <f t="shared" si="2"/>
        <v>60.71428571428571</v>
      </c>
    </row>
    <row r="46" spans="1:7" ht="12.75">
      <c r="A46" s="168" t="s">
        <v>437</v>
      </c>
      <c r="B46" s="161">
        <v>3</v>
      </c>
      <c r="C46" s="162">
        <v>9</v>
      </c>
      <c r="D46" s="161">
        <v>0</v>
      </c>
      <c r="E46" s="162">
        <v>0</v>
      </c>
      <c r="F46" s="272">
        <f t="shared" si="1"/>
        <v>3</v>
      </c>
      <c r="G46" s="162">
        <f t="shared" si="2"/>
        <v>10.714285714285714</v>
      </c>
    </row>
    <row r="47" spans="1:7" ht="12.75">
      <c r="A47" s="168" t="s">
        <v>438</v>
      </c>
      <c r="B47" s="161">
        <v>2</v>
      </c>
      <c r="C47" s="162">
        <v>8</v>
      </c>
      <c r="D47" s="161">
        <v>0</v>
      </c>
      <c r="E47" s="162">
        <v>0</v>
      </c>
      <c r="F47" s="272">
        <f t="shared" si="1"/>
        <v>2</v>
      </c>
      <c r="G47" s="162">
        <f t="shared" si="2"/>
        <v>7.142857142857142</v>
      </c>
    </row>
    <row r="48" spans="1:7" ht="12.75">
      <c r="A48" s="168" t="s">
        <v>534</v>
      </c>
      <c r="B48" s="161">
        <v>2</v>
      </c>
      <c r="C48" s="162">
        <v>8</v>
      </c>
      <c r="D48" s="161">
        <v>0</v>
      </c>
      <c r="E48" s="162">
        <v>0</v>
      </c>
      <c r="F48" s="272">
        <f t="shared" si="1"/>
        <v>2</v>
      </c>
      <c r="G48" s="162">
        <f t="shared" si="2"/>
        <v>7.142857142857142</v>
      </c>
    </row>
    <row r="49" spans="1:7" s="21" customFormat="1" ht="30" customHeight="1">
      <c r="A49" s="118" t="s">
        <v>50</v>
      </c>
      <c r="B49" s="165">
        <f>SUM(B42:B48)</f>
        <v>28</v>
      </c>
      <c r="C49" s="167">
        <f>SUM(C42:C48)/7</f>
        <v>8.052380952380952</v>
      </c>
      <c r="D49" s="165">
        <f>SUM(D42:D48)</f>
        <v>0</v>
      </c>
      <c r="E49" s="167">
        <f>SUM(E42:E48)</f>
        <v>0</v>
      </c>
      <c r="F49" s="165">
        <f t="shared" si="1"/>
        <v>28</v>
      </c>
      <c r="G49" s="167">
        <f t="shared" si="2"/>
        <v>100</v>
      </c>
    </row>
    <row r="52" spans="1:7" s="137" customFormat="1" ht="76.5" customHeight="1">
      <c r="A52" s="107" t="s">
        <v>560</v>
      </c>
      <c r="B52" s="424" t="s">
        <v>395</v>
      </c>
      <c r="C52" s="425"/>
      <c r="D52" s="425"/>
      <c r="E52" s="425"/>
      <c r="F52" s="425"/>
      <c r="G52" s="426"/>
    </row>
    <row r="53" spans="1:7" s="155" customFormat="1" ht="27" customHeight="1">
      <c r="A53" s="467" t="s">
        <v>49</v>
      </c>
      <c r="B53" s="465" t="s">
        <v>530</v>
      </c>
      <c r="C53" s="466"/>
      <c r="D53" s="463" t="s">
        <v>531</v>
      </c>
      <c r="E53" s="464"/>
      <c r="F53" s="462" t="s">
        <v>43</v>
      </c>
      <c r="G53" s="443" t="s">
        <v>44</v>
      </c>
    </row>
    <row r="54" spans="1:7" s="155" customFormat="1" ht="33.75" customHeight="1">
      <c r="A54" s="468"/>
      <c r="B54" s="97" t="s">
        <v>42</v>
      </c>
      <c r="C54" s="97" t="s">
        <v>510</v>
      </c>
      <c r="D54" s="97" t="s">
        <v>42</v>
      </c>
      <c r="E54" s="97" t="s">
        <v>510</v>
      </c>
      <c r="F54" s="462"/>
      <c r="G54" s="443"/>
    </row>
    <row r="55" spans="1:7" ht="12.75">
      <c r="A55" s="168" t="s">
        <v>442</v>
      </c>
      <c r="B55" s="161">
        <v>2</v>
      </c>
      <c r="C55" s="162">
        <v>8.5</v>
      </c>
      <c r="D55" s="161">
        <v>2</v>
      </c>
      <c r="E55" s="162">
        <v>5.5</v>
      </c>
      <c r="F55" s="272">
        <f>B55+D55</f>
        <v>4</v>
      </c>
      <c r="G55" s="162">
        <f>F55/$F$59*100</f>
        <v>26.666666666666668</v>
      </c>
    </row>
    <row r="56" spans="1:7" ht="12.75">
      <c r="A56" s="168" t="s">
        <v>28</v>
      </c>
      <c r="B56" s="161">
        <v>8</v>
      </c>
      <c r="C56" s="162">
        <v>9.5</v>
      </c>
      <c r="D56" s="161">
        <v>0</v>
      </c>
      <c r="E56" s="162">
        <v>0</v>
      </c>
      <c r="F56" s="272">
        <f>B56+D56</f>
        <v>8</v>
      </c>
      <c r="G56" s="162">
        <f>F56/$F$59*100</f>
        <v>53.333333333333336</v>
      </c>
    </row>
    <row r="57" spans="1:7" ht="12.75">
      <c r="A57" s="168" t="s">
        <v>455</v>
      </c>
      <c r="B57" s="161">
        <v>1</v>
      </c>
      <c r="C57" s="162">
        <v>9</v>
      </c>
      <c r="D57" s="161">
        <v>0</v>
      </c>
      <c r="E57" s="162">
        <v>0</v>
      </c>
      <c r="F57" s="272">
        <f>B57+D57</f>
        <v>1</v>
      </c>
      <c r="G57" s="162">
        <f>F57/$F$59*100</f>
        <v>6.666666666666667</v>
      </c>
    </row>
    <row r="58" spans="1:7" ht="12.75">
      <c r="A58" s="168" t="s">
        <v>580</v>
      </c>
      <c r="B58" s="161">
        <v>2</v>
      </c>
      <c r="C58" s="162">
        <v>9</v>
      </c>
      <c r="D58" s="161">
        <v>0</v>
      </c>
      <c r="E58" s="162">
        <v>0</v>
      </c>
      <c r="F58" s="272">
        <f>B58+D58</f>
        <v>2</v>
      </c>
      <c r="G58" s="162">
        <f>F58/$F$59*100</f>
        <v>13.333333333333334</v>
      </c>
    </row>
    <row r="59" spans="1:7" s="21" customFormat="1" ht="30" customHeight="1">
      <c r="A59" s="118" t="s">
        <v>51</v>
      </c>
      <c r="B59" s="165">
        <f>SUM(B55:B58)</f>
        <v>13</v>
      </c>
      <c r="C59" s="167">
        <f>SUM(C55:C58)/4</f>
        <v>9</v>
      </c>
      <c r="D59" s="165">
        <f>SUM(D55:D58)</f>
        <v>2</v>
      </c>
      <c r="E59" s="167">
        <f>SUM(E55:E58)</f>
        <v>5.5</v>
      </c>
      <c r="F59" s="165">
        <f>SUM(F55:F58)</f>
        <v>15</v>
      </c>
      <c r="G59" s="167">
        <f>F59/$F$59*100</f>
        <v>100</v>
      </c>
    </row>
    <row r="62" spans="1:7" s="137" customFormat="1" ht="76.5" customHeight="1">
      <c r="A62" s="107" t="s">
        <v>560</v>
      </c>
      <c r="B62" s="424" t="s">
        <v>582</v>
      </c>
      <c r="C62" s="425"/>
      <c r="D62" s="425"/>
      <c r="E62" s="425"/>
      <c r="F62" s="425"/>
      <c r="G62" s="426"/>
    </row>
    <row r="63" spans="1:7" s="155" customFormat="1" ht="27" customHeight="1">
      <c r="A63" s="467" t="s">
        <v>49</v>
      </c>
      <c r="B63" s="465" t="s">
        <v>530</v>
      </c>
      <c r="C63" s="466"/>
      <c r="D63" s="463" t="s">
        <v>531</v>
      </c>
      <c r="E63" s="464"/>
      <c r="F63" s="462" t="s">
        <v>43</v>
      </c>
      <c r="G63" s="443" t="s">
        <v>44</v>
      </c>
    </row>
    <row r="64" spans="1:7" s="155" customFormat="1" ht="33.75" customHeight="1">
      <c r="A64" s="468"/>
      <c r="B64" s="97" t="s">
        <v>42</v>
      </c>
      <c r="C64" s="97" t="s">
        <v>510</v>
      </c>
      <c r="D64" s="97" t="s">
        <v>42</v>
      </c>
      <c r="E64" s="97" t="s">
        <v>510</v>
      </c>
      <c r="F64" s="462"/>
      <c r="G64" s="443"/>
    </row>
    <row r="65" spans="1:7" ht="12.75">
      <c r="A65" s="168" t="s">
        <v>461</v>
      </c>
      <c r="B65" s="161">
        <v>2</v>
      </c>
      <c r="C65" s="162">
        <v>8</v>
      </c>
      <c r="D65" s="161">
        <v>0</v>
      </c>
      <c r="E65" s="162">
        <v>0</v>
      </c>
      <c r="F65" s="272">
        <f>B65+D65</f>
        <v>2</v>
      </c>
      <c r="G65" s="162">
        <f>F65/$F$81*100</f>
        <v>3.389830508474576</v>
      </c>
    </row>
    <row r="66" spans="1:7" ht="12.75">
      <c r="A66" s="168" t="s">
        <v>462</v>
      </c>
      <c r="B66" s="161">
        <v>1</v>
      </c>
      <c r="C66" s="162">
        <v>8</v>
      </c>
      <c r="D66" s="161">
        <v>0</v>
      </c>
      <c r="E66" s="162">
        <v>0</v>
      </c>
      <c r="F66" s="272">
        <f aca="true" t="shared" si="3" ref="F66:F80">B66+D66</f>
        <v>1</v>
      </c>
      <c r="G66" s="162">
        <f aca="true" t="shared" si="4" ref="G66:G81">F66/$F$81*100</f>
        <v>1.694915254237288</v>
      </c>
    </row>
    <row r="67" spans="1:7" ht="12.75">
      <c r="A67" s="168" t="s">
        <v>465</v>
      </c>
      <c r="B67" s="161">
        <v>1</v>
      </c>
      <c r="C67" s="162">
        <v>8</v>
      </c>
      <c r="D67" s="161">
        <v>0</v>
      </c>
      <c r="E67" s="162">
        <v>0</v>
      </c>
      <c r="F67" s="272">
        <f t="shared" si="3"/>
        <v>1</v>
      </c>
      <c r="G67" s="162">
        <f t="shared" si="4"/>
        <v>1.694915254237288</v>
      </c>
    </row>
    <row r="68" spans="1:7" ht="12.75">
      <c r="A68" s="168" t="s">
        <v>122</v>
      </c>
      <c r="B68" s="161">
        <v>1</v>
      </c>
      <c r="C68" s="162">
        <v>8</v>
      </c>
      <c r="D68" s="161">
        <v>0</v>
      </c>
      <c r="E68" s="162">
        <v>0</v>
      </c>
      <c r="F68" s="272">
        <f t="shared" si="3"/>
        <v>1</v>
      </c>
      <c r="G68" s="162">
        <f t="shared" si="4"/>
        <v>1.694915254237288</v>
      </c>
    </row>
    <row r="69" spans="1:7" ht="12.75">
      <c r="A69" s="168" t="s">
        <v>124</v>
      </c>
      <c r="B69" s="161">
        <v>1</v>
      </c>
      <c r="C69" s="162">
        <v>8</v>
      </c>
      <c r="D69" s="161">
        <v>0</v>
      </c>
      <c r="E69" s="162">
        <v>0</v>
      </c>
      <c r="F69" s="272">
        <f t="shared" si="3"/>
        <v>1</v>
      </c>
      <c r="G69" s="162">
        <f t="shared" si="4"/>
        <v>1.694915254237288</v>
      </c>
    </row>
    <row r="70" spans="1:7" ht="12.75">
      <c r="A70" s="168" t="s">
        <v>126</v>
      </c>
      <c r="B70" s="161">
        <v>1</v>
      </c>
      <c r="C70" s="162">
        <v>8</v>
      </c>
      <c r="D70" s="161">
        <v>0</v>
      </c>
      <c r="E70" s="162">
        <v>0</v>
      </c>
      <c r="F70" s="272">
        <f t="shared" si="3"/>
        <v>1</v>
      </c>
      <c r="G70" s="162">
        <f t="shared" si="4"/>
        <v>1.694915254237288</v>
      </c>
    </row>
    <row r="71" spans="1:7" ht="12.75">
      <c r="A71" s="168" t="s">
        <v>127</v>
      </c>
      <c r="B71" s="161">
        <v>1</v>
      </c>
      <c r="C71" s="162">
        <v>8</v>
      </c>
      <c r="D71" s="161">
        <v>0</v>
      </c>
      <c r="E71" s="162">
        <v>0</v>
      </c>
      <c r="F71" s="272">
        <f t="shared" si="3"/>
        <v>1</v>
      </c>
      <c r="G71" s="162">
        <f t="shared" si="4"/>
        <v>1.694915254237288</v>
      </c>
    </row>
    <row r="72" spans="1:7" ht="12.75">
      <c r="A72" s="168" t="s">
        <v>129</v>
      </c>
      <c r="B72" s="161">
        <v>2</v>
      </c>
      <c r="C72" s="162">
        <v>8</v>
      </c>
      <c r="D72" s="161">
        <v>0</v>
      </c>
      <c r="E72" s="162">
        <v>0</v>
      </c>
      <c r="F72" s="272">
        <f t="shared" si="3"/>
        <v>2</v>
      </c>
      <c r="G72" s="162">
        <f t="shared" si="4"/>
        <v>3.389830508474576</v>
      </c>
    </row>
    <row r="73" spans="1:7" ht="12.75">
      <c r="A73" s="168" t="s">
        <v>131</v>
      </c>
      <c r="B73" s="161">
        <v>1</v>
      </c>
      <c r="C73" s="162">
        <v>8</v>
      </c>
      <c r="D73" s="161">
        <v>0</v>
      </c>
      <c r="E73" s="162">
        <v>0</v>
      </c>
      <c r="F73" s="272">
        <f t="shared" si="3"/>
        <v>1</v>
      </c>
      <c r="G73" s="162">
        <f t="shared" si="4"/>
        <v>1.694915254237288</v>
      </c>
    </row>
    <row r="74" spans="1:7" ht="12.75">
      <c r="A74" s="168" t="s">
        <v>138</v>
      </c>
      <c r="B74" s="161">
        <v>3</v>
      </c>
      <c r="C74" s="162">
        <v>8</v>
      </c>
      <c r="D74" s="161">
        <v>0</v>
      </c>
      <c r="E74" s="162">
        <v>0</v>
      </c>
      <c r="F74" s="272">
        <f t="shared" si="3"/>
        <v>3</v>
      </c>
      <c r="G74" s="162">
        <f t="shared" si="4"/>
        <v>5.084745762711865</v>
      </c>
    </row>
    <row r="75" spans="1:7" ht="12.75">
      <c r="A75" s="168" t="s">
        <v>139</v>
      </c>
      <c r="B75" s="161">
        <v>33</v>
      </c>
      <c r="C75" s="162">
        <v>8.33</v>
      </c>
      <c r="D75" s="161">
        <v>2</v>
      </c>
      <c r="E75" s="162">
        <v>5.08</v>
      </c>
      <c r="F75" s="272">
        <f t="shared" si="3"/>
        <v>35</v>
      </c>
      <c r="G75" s="162">
        <f t="shared" si="4"/>
        <v>59.32203389830508</v>
      </c>
    </row>
    <row r="76" spans="1:7" ht="12.75">
      <c r="A76" s="168" t="s">
        <v>140</v>
      </c>
      <c r="B76" s="161">
        <v>1</v>
      </c>
      <c r="C76" s="162">
        <v>8.5</v>
      </c>
      <c r="D76" s="161">
        <v>1</v>
      </c>
      <c r="E76" s="162">
        <v>5</v>
      </c>
      <c r="F76" s="272">
        <f t="shared" si="3"/>
        <v>2</v>
      </c>
      <c r="G76" s="162">
        <f t="shared" si="4"/>
        <v>3.389830508474576</v>
      </c>
    </row>
    <row r="77" spans="1:7" ht="12.75">
      <c r="A77" s="168" t="s">
        <v>142</v>
      </c>
      <c r="B77" s="161">
        <v>0</v>
      </c>
      <c r="C77" s="162">
        <v>0</v>
      </c>
      <c r="D77" s="161">
        <v>1</v>
      </c>
      <c r="E77" s="162">
        <v>5</v>
      </c>
      <c r="F77" s="272">
        <f t="shared" si="3"/>
        <v>1</v>
      </c>
      <c r="G77" s="162">
        <f t="shared" si="4"/>
        <v>1.694915254237288</v>
      </c>
    </row>
    <row r="78" spans="1:7" ht="12.75">
      <c r="A78" s="168" t="s">
        <v>143</v>
      </c>
      <c r="B78" s="161">
        <v>1</v>
      </c>
      <c r="C78" s="162">
        <v>8.5</v>
      </c>
      <c r="D78" s="161">
        <v>1</v>
      </c>
      <c r="E78" s="162">
        <v>6</v>
      </c>
      <c r="F78" s="272">
        <f t="shared" si="3"/>
        <v>2</v>
      </c>
      <c r="G78" s="162">
        <f t="shared" si="4"/>
        <v>3.389830508474576</v>
      </c>
    </row>
    <row r="79" spans="1:7" ht="12.75">
      <c r="A79" s="168" t="s">
        <v>147</v>
      </c>
      <c r="B79" s="161">
        <v>2</v>
      </c>
      <c r="C79" s="162">
        <v>8.5</v>
      </c>
      <c r="D79" s="161">
        <v>0</v>
      </c>
      <c r="E79" s="162">
        <v>0</v>
      </c>
      <c r="F79" s="272">
        <f t="shared" si="3"/>
        <v>2</v>
      </c>
      <c r="G79" s="162">
        <f t="shared" si="4"/>
        <v>3.389830508474576</v>
      </c>
    </row>
    <row r="80" spans="1:7" ht="12.75">
      <c r="A80" s="168" t="s">
        <v>148</v>
      </c>
      <c r="B80" s="161">
        <v>2</v>
      </c>
      <c r="C80" s="162">
        <v>9</v>
      </c>
      <c r="D80" s="161">
        <v>1</v>
      </c>
      <c r="E80" s="162">
        <v>5</v>
      </c>
      <c r="F80" s="272">
        <f t="shared" si="3"/>
        <v>3</v>
      </c>
      <c r="G80" s="162">
        <f t="shared" si="4"/>
        <v>5.084745762711865</v>
      </c>
    </row>
    <row r="81" spans="1:7" s="21" customFormat="1" ht="30" customHeight="1">
      <c r="A81" s="118" t="s">
        <v>467</v>
      </c>
      <c r="B81" s="165">
        <f>SUM(B65:B80)</f>
        <v>53</v>
      </c>
      <c r="C81" s="167">
        <f>SUM(C65:C80)/15</f>
        <v>8.188666666666666</v>
      </c>
      <c r="D81" s="165">
        <f>SUM(D65:D80)</f>
        <v>6</v>
      </c>
      <c r="E81" s="167">
        <f>SUM(E65:E80)/5</f>
        <v>5.215999999999999</v>
      </c>
      <c r="F81" s="165">
        <f>SUM(F65:F80)</f>
        <v>59</v>
      </c>
      <c r="G81" s="167">
        <f t="shared" si="4"/>
        <v>100</v>
      </c>
    </row>
    <row r="84" spans="1:7" s="137" customFormat="1" ht="76.5" customHeight="1">
      <c r="A84" s="107" t="s">
        <v>560</v>
      </c>
      <c r="B84" s="424" t="s">
        <v>0</v>
      </c>
      <c r="C84" s="425"/>
      <c r="D84" s="425"/>
      <c r="E84" s="425"/>
      <c r="F84" s="425"/>
      <c r="G84" s="426"/>
    </row>
    <row r="85" spans="1:7" s="155" customFormat="1" ht="27" customHeight="1">
      <c r="A85" s="467" t="s">
        <v>49</v>
      </c>
      <c r="B85" s="465" t="s">
        <v>530</v>
      </c>
      <c r="C85" s="466"/>
      <c r="D85" s="463" t="s">
        <v>531</v>
      </c>
      <c r="E85" s="464"/>
      <c r="F85" s="462" t="s">
        <v>43</v>
      </c>
      <c r="G85" s="443" t="s">
        <v>44</v>
      </c>
    </row>
    <row r="86" spans="1:7" s="155" customFormat="1" ht="33.75" customHeight="1">
      <c r="A86" s="468"/>
      <c r="B86" s="97" t="s">
        <v>42</v>
      </c>
      <c r="C86" s="97" t="s">
        <v>510</v>
      </c>
      <c r="D86" s="97" t="s">
        <v>42</v>
      </c>
      <c r="E86" s="97" t="s">
        <v>510</v>
      </c>
      <c r="F86" s="462"/>
      <c r="G86" s="443"/>
    </row>
    <row r="87" spans="1:7" ht="12.75">
      <c r="A87" s="168" t="s">
        <v>152</v>
      </c>
      <c r="B87" s="161">
        <v>8</v>
      </c>
      <c r="C87" s="162">
        <v>8.5</v>
      </c>
      <c r="D87" s="161">
        <v>0</v>
      </c>
      <c r="E87" s="162">
        <v>0</v>
      </c>
      <c r="F87" s="272">
        <f>B87+D87</f>
        <v>8</v>
      </c>
      <c r="G87" s="162">
        <f>F87/$F$96*100</f>
        <v>14.035087719298245</v>
      </c>
    </row>
    <row r="88" spans="1:7" ht="12.75">
      <c r="A88" s="168" t="s">
        <v>160</v>
      </c>
      <c r="B88" s="161">
        <v>2</v>
      </c>
      <c r="C88" s="162">
        <v>8.15</v>
      </c>
      <c r="D88" s="161">
        <v>0</v>
      </c>
      <c r="E88" s="162">
        <v>0</v>
      </c>
      <c r="F88" s="272">
        <f aca="true" t="shared" si="5" ref="F88:F96">B88+D88</f>
        <v>2</v>
      </c>
      <c r="G88" s="162">
        <f aca="true" t="shared" si="6" ref="G88:G96">F88/$F$96*100</f>
        <v>3.508771929824561</v>
      </c>
    </row>
    <row r="89" spans="1:7" ht="12.75">
      <c r="A89" s="168" t="s">
        <v>162</v>
      </c>
      <c r="B89" s="161">
        <v>1</v>
      </c>
      <c r="C89" s="162">
        <v>9</v>
      </c>
      <c r="D89" s="161">
        <v>0</v>
      </c>
      <c r="E89" s="162">
        <v>0</v>
      </c>
      <c r="F89" s="272">
        <f t="shared" si="5"/>
        <v>1</v>
      </c>
      <c r="G89" s="162">
        <f t="shared" si="6"/>
        <v>1.7543859649122806</v>
      </c>
    </row>
    <row r="90" spans="1:7" ht="12.75">
      <c r="A90" s="168" t="s">
        <v>164</v>
      </c>
      <c r="B90" s="161">
        <v>1</v>
      </c>
      <c r="C90" s="162">
        <v>9</v>
      </c>
      <c r="D90" s="161">
        <v>1</v>
      </c>
      <c r="E90" s="162">
        <v>6</v>
      </c>
      <c r="F90" s="272">
        <f t="shared" si="5"/>
        <v>2</v>
      </c>
      <c r="G90" s="162">
        <f t="shared" si="6"/>
        <v>3.508771929824561</v>
      </c>
    </row>
    <row r="91" spans="1:7" ht="12.75">
      <c r="A91" s="168" t="s">
        <v>30</v>
      </c>
      <c r="B91" s="161">
        <v>28</v>
      </c>
      <c r="C91" s="162">
        <v>8</v>
      </c>
      <c r="D91" s="161">
        <v>7</v>
      </c>
      <c r="E91" s="162">
        <v>5.5</v>
      </c>
      <c r="F91" s="272">
        <f t="shared" si="5"/>
        <v>35</v>
      </c>
      <c r="G91" s="162">
        <f t="shared" si="6"/>
        <v>61.40350877192983</v>
      </c>
    </row>
    <row r="92" spans="1:7" ht="12.75">
      <c r="A92" s="168" t="s">
        <v>175</v>
      </c>
      <c r="B92" s="161">
        <v>6</v>
      </c>
      <c r="C92" s="162">
        <v>8</v>
      </c>
      <c r="D92" s="161">
        <v>0</v>
      </c>
      <c r="E92" s="162">
        <v>0</v>
      </c>
      <c r="F92" s="272">
        <f t="shared" si="5"/>
        <v>6</v>
      </c>
      <c r="G92" s="162">
        <f t="shared" si="6"/>
        <v>10.526315789473683</v>
      </c>
    </row>
    <row r="93" spans="1:7" ht="12.75">
      <c r="A93" s="168" t="s">
        <v>173</v>
      </c>
      <c r="B93" s="161">
        <v>1</v>
      </c>
      <c r="C93" s="162">
        <v>8</v>
      </c>
      <c r="D93" s="161">
        <v>0</v>
      </c>
      <c r="E93" s="162">
        <v>0</v>
      </c>
      <c r="F93" s="272">
        <f t="shared" si="5"/>
        <v>1</v>
      </c>
      <c r="G93" s="162">
        <f t="shared" si="6"/>
        <v>1.7543859649122806</v>
      </c>
    </row>
    <row r="94" spans="1:7" ht="12.75">
      <c r="A94" s="168" t="s">
        <v>179</v>
      </c>
      <c r="B94" s="161">
        <v>1</v>
      </c>
      <c r="C94" s="162">
        <v>9</v>
      </c>
      <c r="D94" s="161">
        <v>0</v>
      </c>
      <c r="E94" s="162">
        <v>0</v>
      </c>
      <c r="F94" s="272">
        <f t="shared" si="5"/>
        <v>1</v>
      </c>
      <c r="G94" s="162">
        <f t="shared" si="6"/>
        <v>1.7543859649122806</v>
      </c>
    </row>
    <row r="95" spans="1:7" ht="12.75">
      <c r="A95" s="168" t="s">
        <v>19</v>
      </c>
      <c r="B95" s="161">
        <v>1</v>
      </c>
      <c r="C95" s="162">
        <v>8</v>
      </c>
      <c r="D95" s="161">
        <v>0</v>
      </c>
      <c r="E95" s="162">
        <v>0</v>
      </c>
      <c r="F95" s="272">
        <f t="shared" si="5"/>
        <v>1</v>
      </c>
      <c r="G95" s="162">
        <f t="shared" si="6"/>
        <v>1.7543859649122806</v>
      </c>
    </row>
    <row r="96" spans="1:7" s="21" customFormat="1" ht="30" customHeight="1">
      <c r="A96" s="118" t="s">
        <v>468</v>
      </c>
      <c r="B96" s="165">
        <f>SUM(B87:B95)</f>
        <v>49</v>
      </c>
      <c r="C96" s="167">
        <f>SUM(C87:C95)/9</f>
        <v>8.405555555555557</v>
      </c>
      <c r="D96" s="165">
        <f>SUM(D87:D95)</f>
        <v>8</v>
      </c>
      <c r="E96" s="167">
        <f>SUM(E87:E95)/2</f>
        <v>5.75</v>
      </c>
      <c r="F96" s="165">
        <f t="shared" si="5"/>
        <v>57</v>
      </c>
      <c r="G96" s="167">
        <f t="shared" si="6"/>
        <v>100</v>
      </c>
    </row>
    <row r="98" s="198" customFormat="1" ht="9.75" customHeight="1">
      <c r="A98" s="197" t="s">
        <v>92</v>
      </c>
    </row>
    <row r="100" spans="1:7" s="137" customFormat="1" ht="76.5" customHeight="1">
      <c r="A100" s="107" t="s">
        <v>560</v>
      </c>
      <c r="B100" s="424" t="s">
        <v>1</v>
      </c>
      <c r="C100" s="425"/>
      <c r="D100" s="425"/>
      <c r="E100" s="425"/>
      <c r="F100" s="425"/>
      <c r="G100" s="426"/>
    </row>
    <row r="101" spans="1:7" s="155" customFormat="1" ht="27" customHeight="1">
      <c r="A101" s="467" t="s">
        <v>49</v>
      </c>
      <c r="B101" s="465" t="s">
        <v>530</v>
      </c>
      <c r="C101" s="466"/>
      <c r="D101" s="463" t="s">
        <v>531</v>
      </c>
      <c r="E101" s="464"/>
      <c r="F101" s="462" t="s">
        <v>43</v>
      </c>
      <c r="G101" s="443" t="s">
        <v>44</v>
      </c>
    </row>
    <row r="102" spans="1:7" s="155" customFormat="1" ht="33.75" customHeight="1">
      <c r="A102" s="468"/>
      <c r="B102" s="97" t="s">
        <v>42</v>
      </c>
      <c r="C102" s="97" t="s">
        <v>510</v>
      </c>
      <c r="D102" s="97" t="s">
        <v>42</v>
      </c>
      <c r="E102" s="97" t="s">
        <v>510</v>
      </c>
      <c r="F102" s="462"/>
      <c r="G102" s="443"/>
    </row>
    <row r="103" spans="1:7" ht="12.75">
      <c r="A103" s="168" t="s">
        <v>287</v>
      </c>
      <c r="B103" s="161">
        <v>2</v>
      </c>
      <c r="C103" s="162">
        <v>10.5</v>
      </c>
      <c r="D103" s="161">
        <v>0</v>
      </c>
      <c r="E103" s="162">
        <v>0</v>
      </c>
      <c r="F103" s="272">
        <f>B103+D103</f>
        <v>2</v>
      </c>
      <c r="G103" s="162">
        <f>F103/$F$113*100</f>
        <v>4.444444444444445</v>
      </c>
    </row>
    <row r="104" spans="1:7" ht="12.75">
      <c r="A104" s="168" t="s">
        <v>31</v>
      </c>
      <c r="B104" s="161">
        <v>20</v>
      </c>
      <c r="C104" s="162">
        <v>8.75</v>
      </c>
      <c r="D104" s="161">
        <v>0</v>
      </c>
      <c r="E104" s="162">
        <v>0</v>
      </c>
      <c r="F104" s="272">
        <f aca="true" t="shared" si="7" ref="F104:F112">B104+D104</f>
        <v>20</v>
      </c>
      <c r="G104" s="162">
        <f aca="true" t="shared" si="8" ref="G104:G113">F104/$F$113*100</f>
        <v>44.44444444444444</v>
      </c>
    </row>
    <row r="105" spans="1:7" ht="12.75">
      <c r="A105" s="168" t="s">
        <v>278</v>
      </c>
      <c r="B105" s="161">
        <v>4</v>
      </c>
      <c r="C105" s="162">
        <v>8</v>
      </c>
      <c r="D105" s="161">
        <v>0</v>
      </c>
      <c r="E105" s="162">
        <v>0</v>
      </c>
      <c r="F105" s="272">
        <f t="shared" si="7"/>
        <v>4</v>
      </c>
      <c r="G105" s="162">
        <f t="shared" si="8"/>
        <v>8.88888888888889</v>
      </c>
    </row>
    <row r="106" spans="1:7" ht="12.75">
      <c r="A106" s="168" t="s">
        <v>294</v>
      </c>
      <c r="B106" s="161">
        <v>1</v>
      </c>
      <c r="C106" s="162">
        <v>9</v>
      </c>
      <c r="D106" s="161">
        <v>0</v>
      </c>
      <c r="E106" s="162">
        <v>0</v>
      </c>
      <c r="F106" s="272">
        <f t="shared" si="7"/>
        <v>1</v>
      </c>
      <c r="G106" s="162">
        <f t="shared" si="8"/>
        <v>2.2222222222222223</v>
      </c>
    </row>
    <row r="107" spans="1:7" ht="12.75">
      <c r="A107" s="168" t="s">
        <v>272</v>
      </c>
      <c r="B107" s="161">
        <v>3</v>
      </c>
      <c r="C107" s="162" t="s">
        <v>553</v>
      </c>
      <c r="D107" s="161">
        <v>0</v>
      </c>
      <c r="E107" s="162">
        <v>0</v>
      </c>
      <c r="F107" s="272">
        <f t="shared" si="7"/>
        <v>3</v>
      </c>
      <c r="G107" s="162">
        <f t="shared" si="8"/>
        <v>6.666666666666667</v>
      </c>
    </row>
    <row r="108" spans="1:7" ht="12.75">
      <c r="A108" s="168" t="s">
        <v>181</v>
      </c>
      <c r="B108" s="161">
        <v>5</v>
      </c>
      <c r="C108" s="162">
        <v>10.75</v>
      </c>
      <c r="D108" s="161">
        <v>0</v>
      </c>
      <c r="E108" s="162">
        <v>0</v>
      </c>
      <c r="F108" s="272">
        <f t="shared" si="7"/>
        <v>5</v>
      </c>
      <c r="G108" s="162">
        <f t="shared" si="8"/>
        <v>11.11111111111111</v>
      </c>
    </row>
    <row r="109" spans="1:7" ht="12.75">
      <c r="A109" s="168" t="s">
        <v>267</v>
      </c>
      <c r="B109" s="161">
        <v>2</v>
      </c>
      <c r="C109" s="162">
        <v>11</v>
      </c>
      <c r="D109" s="161">
        <v>0</v>
      </c>
      <c r="E109" s="162">
        <v>0</v>
      </c>
      <c r="F109" s="272">
        <f t="shared" si="7"/>
        <v>2</v>
      </c>
      <c r="G109" s="162">
        <f t="shared" si="8"/>
        <v>4.444444444444445</v>
      </c>
    </row>
    <row r="110" spans="1:7" ht="12.75">
      <c r="A110" s="168" t="s">
        <v>257</v>
      </c>
      <c r="B110" s="161">
        <v>3</v>
      </c>
      <c r="C110" s="162">
        <v>8.25</v>
      </c>
      <c r="D110" s="161">
        <v>0</v>
      </c>
      <c r="E110" s="162">
        <v>0</v>
      </c>
      <c r="F110" s="272">
        <f t="shared" si="7"/>
        <v>3</v>
      </c>
      <c r="G110" s="162">
        <f t="shared" si="8"/>
        <v>6.666666666666667</v>
      </c>
    </row>
    <row r="111" spans="1:7" ht="12.75">
      <c r="A111" s="168" t="s">
        <v>256</v>
      </c>
      <c r="B111" s="161">
        <v>1</v>
      </c>
      <c r="C111" s="162">
        <v>8</v>
      </c>
      <c r="D111" s="161">
        <v>3</v>
      </c>
      <c r="E111" s="162">
        <v>6</v>
      </c>
      <c r="F111" s="272">
        <f t="shared" si="7"/>
        <v>4</v>
      </c>
      <c r="G111" s="162">
        <f t="shared" si="8"/>
        <v>8.88888888888889</v>
      </c>
    </row>
    <row r="112" spans="1:7" ht="12.75">
      <c r="A112" s="168" t="s">
        <v>254</v>
      </c>
      <c r="B112" s="161">
        <v>1</v>
      </c>
      <c r="C112" s="162">
        <v>9</v>
      </c>
      <c r="D112" s="161">
        <v>0</v>
      </c>
      <c r="E112" s="162">
        <v>0</v>
      </c>
      <c r="F112" s="272">
        <f t="shared" si="7"/>
        <v>1</v>
      </c>
      <c r="G112" s="162">
        <f t="shared" si="8"/>
        <v>2.2222222222222223</v>
      </c>
    </row>
    <row r="113" spans="1:7" s="21" customFormat="1" ht="30" customHeight="1">
      <c r="A113" s="118" t="s">
        <v>469</v>
      </c>
      <c r="B113" s="165">
        <f>SUM(B103:B112)</f>
        <v>42</v>
      </c>
      <c r="C113" s="167">
        <f>SUM(C103:C112)/9</f>
        <v>9.25</v>
      </c>
      <c r="D113" s="165">
        <f>SUM(D103:D112)</f>
        <v>3</v>
      </c>
      <c r="E113" s="167">
        <f>SUM(E103:E112)</f>
        <v>6</v>
      </c>
      <c r="F113" s="165">
        <f>SUM(F103:F112)</f>
        <v>45</v>
      </c>
      <c r="G113" s="167">
        <f t="shared" si="8"/>
        <v>100</v>
      </c>
    </row>
    <row r="116" spans="1:7" s="137" customFormat="1" ht="76.5" customHeight="1">
      <c r="A116" s="107" t="s">
        <v>560</v>
      </c>
      <c r="B116" s="424" t="s">
        <v>2</v>
      </c>
      <c r="C116" s="425"/>
      <c r="D116" s="425"/>
      <c r="E116" s="425"/>
      <c r="F116" s="425"/>
      <c r="G116" s="426"/>
    </row>
    <row r="117" spans="1:7" s="155" customFormat="1" ht="27" customHeight="1">
      <c r="A117" s="467" t="s">
        <v>49</v>
      </c>
      <c r="B117" s="465" t="s">
        <v>530</v>
      </c>
      <c r="C117" s="466"/>
      <c r="D117" s="463" t="s">
        <v>531</v>
      </c>
      <c r="E117" s="464"/>
      <c r="F117" s="462" t="s">
        <v>43</v>
      </c>
      <c r="G117" s="443" t="s">
        <v>44</v>
      </c>
    </row>
    <row r="118" spans="1:7" s="155" customFormat="1" ht="33.75" customHeight="1">
      <c r="A118" s="468"/>
      <c r="B118" s="97" t="s">
        <v>42</v>
      </c>
      <c r="C118" s="97" t="s">
        <v>510</v>
      </c>
      <c r="D118" s="97" t="s">
        <v>42</v>
      </c>
      <c r="E118" s="97" t="s">
        <v>510</v>
      </c>
      <c r="F118" s="462"/>
      <c r="G118" s="443"/>
    </row>
    <row r="119" spans="1:7" ht="12.75">
      <c r="A119" s="168" t="s">
        <v>32</v>
      </c>
      <c r="B119" s="161">
        <v>7</v>
      </c>
      <c r="C119" s="162">
        <f>29/3</f>
        <v>9.666666666666666</v>
      </c>
      <c r="D119" s="161">
        <v>1</v>
      </c>
      <c r="E119" s="162">
        <v>7</v>
      </c>
      <c r="F119" s="272">
        <f>B119+D119</f>
        <v>8</v>
      </c>
      <c r="G119" s="162">
        <f>F119/$F$123*100</f>
        <v>66.66666666666666</v>
      </c>
    </row>
    <row r="120" spans="1:7" ht="12.75">
      <c r="A120" s="168" t="s">
        <v>350</v>
      </c>
      <c r="B120" s="161">
        <v>1</v>
      </c>
      <c r="C120" s="162">
        <v>11</v>
      </c>
      <c r="D120" s="161">
        <v>0</v>
      </c>
      <c r="E120" s="162">
        <v>0</v>
      </c>
      <c r="F120" s="272">
        <f>B120+D120</f>
        <v>1</v>
      </c>
      <c r="G120" s="162">
        <f>F120/$F$123*100</f>
        <v>8.333333333333332</v>
      </c>
    </row>
    <row r="121" spans="1:7" ht="12.75">
      <c r="A121" s="168" t="s">
        <v>333</v>
      </c>
      <c r="B121" s="161">
        <v>2</v>
      </c>
      <c r="C121" s="162">
        <v>10</v>
      </c>
      <c r="D121" s="161">
        <v>0</v>
      </c>
      <c r="E121" s="162">
        <v>0</v>
      </c>
      <c r="F121" s="272">
        <f>B121+D121</f>
        <v>2</v>
      </c>
      <c r="G121" s="162">
        <f>F121/$F$123*100</f>
        <v>16.666666666666664</v>
      </c>
    </row>
    <row r="122" spans="1:7" ht="12.75">
      <c r="A122" s="168" t="s">
        <v>507</v>
      </c>
      <c r="B122" s="161">
        <v>1</v>
      </c>
      <c r="C122" s="162">
        <v>10</v>
      </c>
      <c r="D122" s="161">
        <v>0</v>
      </c>
      <c r="E122" s="162">
        <v>0</v>
      </c>
      <c r="F122" s="272">
        <f>B122+D122</f>
        <v>1</v>
      </c>
      <c r="G122" s="162">
        <f>F122/$F$123*100</f>
        <v>8.333333333333332</v>
      </c>
    </row>
    <row r="123" spans="1:7" s="21" customFormat="1" ht="30" customHeight="1">
      <c r="A123" s="118" t="s">
        <v>470</v>
      </c>
      <c r="B123" s="165">
        <f>SUM(B119:B122)</f>
        <v>11</v>
      </c>
      <c r="C123" s="167">
        <f>(SUM(C119:C122)/4)</f>
        <v>10.166666666666666</v>
      </c>
      <c r="D123" s="165">
        <f>SUM(D119:D122)</f>
        <v>1</v>
      </c>
      <c r="E123" s="167">
        <f>SUM(E119:E122)</f>
        <v>7</v>
      </c>
      <c r="F123" s="165">
        <f>SUM(F119:F122)</f>
        <v>12</v>
      </c>
      <c r="G123" s="167">
        <f>F123/$F$123*100</f>
        <v>100</v>
      </c>
    </row>
    <row r="126" spans="1:7" s="137" customFormat="1" ht="76.5" customHeight="1">
      <c r="A126" s="107" t="s">
        <v>560</v>
      </c>
      <c r="B126" s="424" t="s">
        <v>3</v>
      </c>
      <c r="C126" s="425"/>
      <c r="D126" s="425"/>
      <c r="E126" s="425"/>
      <c r="F126" s="425"/>
      <c r="G126" s="426"/>
    </row>
    <row r="127" spans="1:7" s="155" customFormat="1" ht="27" customHeight="1">
      <c r="A127" s="467" t="s">
        <v>49</v>
      </c>
      <c r="B127" s="465" t="s">
        <v>530</v>
      </c>
      <c r="C127" s="466"/>
      <c r="D127" s="463" t="s">
        <v>531</v>
      </c>
      <c r="E127" s="464"/>
      <c r="F127" s="462" t="s">
        <v>43</v>
      </c>
      <c r="G127" s="443" t="s">
        <v>44</v>
      </c>
    </row>
    <row r="128" spans="1:7" s="155" customFormat="1" ht="33.75" customHeight="1">
      <c r="A128" s="468"/>
      <c r="B128" s="97" t="s">
        <v>42</v>
      </c>
      <c r="C128" s="97" t="s">
        <v>510</v>
      </c>
      <c r="D128" s="97" t="s">
        <v>42</v>
      </c>
      <c r="E128" s="97" t="s">
        <v>510</v>
      </c>
      <c r="F128" s="462"/>
      <c r="G128" s="443"/>
    </row>
    <row r="129" spans="1:7" ht="12.75">
      <c r="A129" s="168" t="s">
        <v>313</v>
      </c>
      <c r="B129" s="161">
        <v>1</v>
      </c>
      <c r="C129" s="162">
        <v>8</v>
      </c>
      <c r="D129" s="161">
        <v>0</v>
      </c>
      <c r="E129" s="162">
        <v>0</v>
      </c>
      <c r="F129" s="272">
        <f>B129+D129</f>
        <v>1</v>
      </c>
      <c r="G129" s="162">
        <f aca="true" t="shared" si="9" ref="G129:G134">F129/$F$134*100</f>
        <v>3.125</v>
      </c>
    </row>
    <row r="130" spans="1:7" ht="12.75">
      <c r="A130" s="168" t="s">
        <v>312</v>
      </c>
      <c r="B130" s="161">
        <v>4</v>
      </c>
      <c r="C130" s="162">
        <v>8</v>
      </c>
      <c r="D130" s="161">
        <v>0</v>
      </c>
      <c r="E130" s="162">
        <v>0</v>
      </c>
      <c r="F130" s="272">
        <f>B130+D130</f>
        <v>4</v>
      </c>
      <c r="G130" s="162">
        <f t="shared" si="9"/>
        <v>12.5</v>
      </c>
    </row>
    <row r="131" spans="1:7" ht="12.75">
      <c r="A131" s="168" t="s">
        <v>308</v>
      </c>
      <c r="B131" s="161">
        <v>10</v>
      </c>
      <c r="C131" s="162">
        <v>8.1</v>
      </c>
      <c r="D131" s="161">
        <v>0</v>
      </c>
      <c r="E131" s="162">
        <v>0</v>
      </c>
      <c r="F131" s="272">
        <f>B131+D131</f>
        <v>10</v>
      </c>
      <c r="G131" s="162">
        <f t="shared" si="9"/>
        <v>31.25</v>
      </c>
    </row>
    <row r="132" spans="1:7" ht="12.75">
      <c r="A132" s="168" t="s">
        <v>33</v>
      </c>
      <c r="B132" s="161">
        <v>16</v>
      </c>
      <c r="C132" s="162">
        <v>8.25</v>
      </c>
      <c r="D132" s="161">
        <v>0</v>
      </c>
      <c r="E132" s="162">
        <v>0</v>
      </c>
      <c r="F132" s="272">
        <f>B132+D132</f>
        <v>16</v>
      </c>
      <c r="G132" s="162">
        <f t="shared" si="9"/>
        <v>50</v>
      </c>
    </row>
    <row r="133" spans="1:7" ht="12.75">
      <c r="A133" s="168" t="s">
        <v>185</v>
      </c>
      <c r="B133" s="161">
        <v>1</v>
      </c>
      <c r="C133" s="162">
        <v>8</v>
      </c>
      <c r="D133" s="161">
        <v>0</v>
      </c>
      <c r="E133" s="162">
        <v>0</v>
      </c>
      <c r="F133" s="272">
        <f>B133+D133</f>
        <v>1</v>
      </c>
      <c r="G133" s="162">
        <f t="shared" si="9"/>
        <v>3.125</v>
      </c>
    </row>
    <row r="134" spans="1:7" s="21" customFormat="1" ht="30" customHeight="1">
      <c r="A134" s="118" t="s">
        <v>402</v>
      </c>
      <c r="B134" s="165">
        <f>SUM(B129:B133)</f>
        <v>32</v>
      </c>
      <c r="C134" s="167">
        <f>SUM(C129:C133)/5</f>
        <v>8.07</v>
      </c>
      <c r="D134" s="165">
        <f>SUM(D129:D133)</f>
        <v>0</v>
      </c>
      <c r="E134" s="167">
        <f>SUM(E129:E133)</f>
        <v>0</v>
      </c>
      <c r="F134" s="165">
        <f>SUM(F129:F133)</f>
        <v>32</v>
      </c>
      <c r="G134" s="167">
        <f t="shared" si="9"/>
        <v>100</v>
      </c>
    </row>
    <row r="135" spans="1:9" ht="12.75">
      <c r="A135" s="190"/>
      <c r="I135" s="155"/>
    </row>
    <row r="136" spans="1:7" s="137" customFormat="1" ht="76.5" customHeight="1">
      <c r="A136" s="107" t="s">
        <v>560</v>
      </c>
      <c r="B136" s="424" t="s">
        <v>112</v>
      </c>
      <c r="C136" s="425"/>
      <c r="D136" s="425"/>
      <c r="E136" s="425"/>
      <c r="F136" s="425"/>
      <c r="G136" s="426"/>
    </row>
    <row r="137" spans="1:7" s="155" customFormat="1" ht="27" customHeight="1">
      <c r="A137" s="467" t="s">
        <v>49</v>
      </c>
      <c r="B137" s="465" t="s">
        <v>530</v>
      </c>
      <c r="C137" s="466"/>
      <c r="D137" s="463" t="s">
        <v>531</v>
      </c>
      <c r="E137" s="464"/>
      <c r="F137" s="462" t="s">
        <v>43</v>
      </c>
      <c r="G137" s="443" t="s">
        <v>44</v>
      </c>
    </row>
    <row r="138" spans="1:7" s="155" customFormat="1" ht="33.75" customHeight="1">
      <c r="A138" s="468"/>
      <c r="B138" s="97" t="s">
        <v>42</v>
      </c>
      <c r="C138" s="97" t="s">
        <v>510</v>
      </c>
      <c r="D138" s="97" t="s">
        <v>42</v>
      </c>
      <c r="E138" s="97" t="s">
        <v>510</v>
      </c>
      <c r="F138" s="462"/>
      <c r="G138" s="443"/>
    </row>
    <row r="139" spans="1:7" ht="12.75">
      <c r="A139" s="168" t="s">
        <v>370</v>
      </c>
      <c r="B139" s="161">
        <v>1</v>
      </c>
      <c r="C139" s="162">
        <v>9</v>
      </c>
      <c r="D139" s="161">
        <v>1</v>
      </c>
      <c r="E139" s="162">
        <v>6</v>
      </c>
      <c r="F139" s="272">
        <f>B139+D139</f>
        <v>2</v>
      </c>
      <c r="G139" s="162">
        <f>F139/$F$152*100</f>
        <v>4.761904761904762</v>
      </c>
    </row>
    <row r="140" spans="1:7" ht="21.75">
      <c r="A140" s="168" t="s">
        <v>327</v>
      </c>
      <c r="B140" s="161">
        <v>0</v>
      </c>
      <c r="C140" s="162">
        <v>0</v>
      </c>
      <c r="D140" s="161">
        <v>2</v>
      </c>
      <c r="E140" s="162">
        <v>6.5</v>
      </c>
      <c r="F140" s="272">
        <f aca="true" t="shared" si="10" ref="F140:F151">B140+D140</f>
        <v>2</v>
      </c>
      <c r="G140" s="162">
        <f aca="true" t="shared" si="11" ref="G140:G152">F140/$F$152*100</f>
        <v>4.761904761904762</v>
      </c>
    </row>
    <row r="141" spans="1:7" ht="12.75">
      <c r="A141" s="168" t="s">
        <v>326</v>
      </c>
      <c r="B141" s="161">
        <v>9</v>
      </c>
      <c r="C141" s="162">
        <v>9.4</v>
      </c>
      <c r="D141" s="161">
        <v>2</v>
      </c>
      <c r="E141" s="162">
        <v>6.25</v>
      </c>
      <c r="F141" s="272">
        <f t="shared" si="10"/>
        <v>11</v>
      </c>
      <c r="G141" s="162">
        <f t="shared" si="11"/>
        <v>26.190476190476193</v>
      </c>
    </row>
    <row r="142" spans="1:7" ht="12.75">
      <c r="A142" s="168" t="s">
        <v>325</v>
      </c>
      <c r="B142" s="161">
        <v>4</v>
      </c>
      <c r="C142" s="162">
        <v>8.5</v>
      </c>
      <c r="D142" s="161">
        <v>3</v>
      </c>
      <c r="E142" s="162">
        <v>5</v>
      </c>
      <c r="F142" s="272">
        <f t="shared" si="10"/>
        <v>7</v>
      </c>
      <c r="G142" s="162">
        <f t="shared" si="11"/>
        <v>16.666666666666664</v>
      </c>
    </row>
    <row r="143" spans="1:7" ht="12.75">
      <c r="A143" s="168" t="s">
        <v>376</v>
      </c>
      <c r="B143" s="161">
        <v>0</v>
      </c>
      <c r="C143" s="162">
        <v>0</v>
      </c>
      <c r="D143" s="161">
        <v>2</v>
      </c>
      <c r="E143" s="162">
        <v>6</v>
      </c>
      <c r="F143" s="272">
        <f t="shared" si="10"/>
        <v>2</v>
      </c>
      <c r="G143" s="162">
        <f t="shared" si="11"/>
        <v>4.761904761904762</v>
      </c>
    </row>
    <row r="144" spans="1:7" ht="12.75">
      <c r="A144" s="168" t="s">
        <v>324</v>
      </c>
      <c r="B144" s="161">
        <v>5</v>
      </c>
      <c r="C144" s="162">
        <v>8.33</v>
      </c>
      <c r="D144" s="161">
        <v>6</v>
      </c>
      <c r="E144" s="162">
        <v>6.25</v>
      </c>
      <c r="F144" s="272">
        <f t="shared" si="10"/>
        <v>11</v>
      </c>
      <c r="G144" s="162">
        <f t="shared" si="11"/>
        <v>26.190476190476193</v>
      </c>
    </row>
    <row r="145" spans="1:7" ht="12.75">
      <c r="A145" s="168" t="s">
        <v>323</v>
      </c>
      <c r="B145" s="161">
        <v>0</v>
      </c>
      <c r="C145" s="162">
        <v>0</v>
      </c>
      <c r="D145" s="161">
        <v>1</v>
      </c>
      <c r="E145" s="162">
        <v>6.5</v>
      </c>
      <c r="F145" s="272">
        <f t="shared" si="10"/>
        <v>1</v>
      </c>
      <c r="G145" s="162">
        <f t="shared" si="11"/>
        <v>2.380952380952381</v>
      </c>
    </row>
    <row r="146" spans="1:7" ht="12.75">
      <c r="A146" s="168" t="s">
        <v>320</v>
      </c>
      <c r="B146" s="161">
        <v>0</v>
      </c>
      <c r="C146" s="162">
        <v>0</v>
      </c>
      <c r="D146" s="161">
        <v>1</v>
      </c>
      <c r="E146" s="162">
        <v>8</v>
      </c>
      <c r="F146" s="272">
        <f t="shared" si="10"/>
        <v>1</v>
      </c>
      <c r="G146" s="162">
        <f t="shared" si="11"/>
        <v>2.380952380952381</v>
      </c>
    </row>
    <row r="147" spans="1:7" ht="12.75">
      <c r="A147" s="168" t="s">
        <v>375</v>
      </c>
      <c r="B147" s="161">
        <v>1</v>
      </c>
      <c r="C147" s="162">
        <v>8</v>
      </c>
      <c r="D147" s="161">
        <v>0</v>
      </c>
      <c r="E147" s="162">
        <v>0</v>
      </c>
      <c r="F147" s="272">
        <f t="shared" si="10"/>
        <v>1</v>
      </c>
      <c r="G147" s="162">
        <f t="shared" si="11"/>
        <v>2.380952380952381</v>
      </c>
    </row>
    <row r="148" spans="1:7" ht="12.75">
      <c r="A148" s="168" t="s">
        <v>368</v>
      </c>
      <c r="B148" s="161">
        <v>0</v>
      </c>
      <c r="C148" s="162">
        <v>0</v>
      </c>
      <c r="D148" s="161">
        <v>1</v>
      </c>
      <c r="E148" s="162">
        <v>7.5</v>
      </c>
      <c r="F148" s="169">
        <f>B148+D148</f>
        <v>1</v>
      </c>
      <c r="G148" s="162">
        <f>F148/'sez nidi privati'!$F$126*100</f>
        <v>11.11111111111111</v>
      </c>
    </row>
    <row r="149" spans="1:7" ht="12.75">
      <c r="A149" s="168" t="s">
        <v>374</v>
      </c>
      <c r="B149" s="161">
        <v>0</v>
      </c>
      <c r="C149" s="162">
        <v>0</v>
      </c>
      <c r="D149" s="161">
        <v>1</v>
      </c>
      <c r="E149" s="162">
        <v>6.5</v>
      </c>
      <c r="F149" s="272">
        <f t="shared" si="10"/>
        <v>1</v>
      </c>
      <c r="G149" s="162">
        <f t="shared" si="11"/>
        <v>2.380952380952381</v>
      </c>
    </row>
    <row r="150" spans="1:7" ht="12.75">
      <c r="A150" s="168" t="s">
        <v>373</v>
      </c>
      <c r="B150" s="161">
        <v>0</v>
      </c>
      <c r="C150" s="162">
        <v>0</v>
      </c>
      <c r="D150" s="161">
        <v>1</v>
      </c>
      <c r="E150" s="162">
        <v>5</v>
      </c>
      <c r="F150" s="272">
        <f t="shared" si="10"/>
        <v>1</v>
      </c>
      <c r="G150" s="162">
        <f t="shared" si="11"/>
        <v>2.380952380952381</v>
      </c>
    </row>
    <row r="151" spans="1:7" ht="12.75">
      <c r="A151" s="168" t="s">
        <v>372</v>
      </c>
      <c r="B151" s="161">
        <v>0</v>
      </c>
      <c r="C151" s="162">
        <v>0</v>
      </c>
      <c r="D151" s="161">
        <v>1</v>
      </c>
      <c r="E151" s="162">
        <v>5</v>
      </c>
      <c r="F151" s="272">
        <f t="shared" si="10"/>
        <v>1</v>
      </c>
      <c r="G151" s="162">
        <f t="shared" si="11"/>
        <v>2.380952380952381</v>
      </c>
    </row>
    <row r="152" spans="1:7" s="21" customFormat="1" ht="30" customHeight="1">
      <c r="A152" s="118" t="s">
        <v>98</v>
      </c>
      <c r="B152" s="165">
        <f>SUM(B139:B151)</f>
        <v>20</v>
      </c>
      <c r="C152" s="167">
        <f>SUM(C139:C151)/6</f>
        <v>7.204999999999999</v>
      </c>
      <c r="D152" s="165">
        <f>SUM(D139:D151)</f>
        <v>22</v>
      </c>
      <c r="E152" s="167">
        <f>SUM(E139:E151)/10</f>
        <v>7.45</v>
      </c>
      <c r="F152" s="165">
        <f>SUM(F139:F151)</f>
        <v>42</v>
      </c>
      <c r="G152" s="167">
        <f t="shared" si="11"/>
        <v>100</v>
      </c>
    </row>
    <row r="154" spans="1:7" s="137" customFormat="1" ht="76.5" customHeight="1">
      <c r="A154" s="107" t="s">
        <v>560</v>
      </c>
      <c r="B154" s="424" t="s">
        <v>113</v>
      </c>
      <c r="C154" s="425"/>
      <c r="D154" s="425"/>
      <c r="E154" s="425"/>
      <c r="F154" s="425"/>
      <c r="G154" s="426"/>
    </row>
    <row r="155" spans="1:7" ht="12.75">
      <c r="A155" s="102" t="s">
        <v>404</v>
      </c>
      <c r="B155" s="103">
        <v>0</v>
      </c>
      <c r="C155" s="103">
        <v>0</v>
      </c>
      <c r="D155" s="103">
        <v>0</v>
      </c>
      <c r="E155" s="103">
        <v>0</v>
      </c>
      <c r="F155" s="103">
        <v>0</v>
      </c>
      <c r="G155" s="103">
        <v>0</v>
      </c>
    </row>
    <row r="156" spans="2:6" ht="12.75">
      <c r="B156" s="131"/>
      <c r="C156" s="131"/>
      <c r="D156" s="131"/>
      <c r="E156" s="131"/>
      <c r="F156" s="131"/>
    </row>
    <row r="157" spans="1:6" ht="12.75">
      <c r="A157" s="138" t="s">
        <v>218</v>
      </c>
      <c r="B157" s="131"/>
      <c r="C157" s="131"/>
      <c r="D157" s="131"/>
      <c r="E157" s="131"/>
      <c r="F157" s="131"/>
    </row>
  </sheetData>
  <mergeCells count="59">
    <mergeCell ref="B154:G154"/>
    <mergeCell ref="B84:G84"/>
    <mergeCell ref="B100:G100"/>
    <mergeCell ref="B116:G116"/>
    <mergeCell ref="B126:G126"/>
    <mergeCell ref="G101:G102"/>
    <mergeCell ref="G85:G86"/>
    <mergeCell ref="D117:E117"/>
    <mergeCell ref="G137:G138"/>
    <mergeCell ref="F117:F118"/>
    <mergeCell ref="B1:G1"/>
    <mergeCell ref="B39:G39"/>
    <mergeCell ref="B52:G52"/>
    <mergeCell ref="B62:G62"/>
    <mergeCell ref="G3:G4"/>
    <mergeCell ref="D3:E3"/>
    <mergeCell ref="G40:G41"/>
    <mergeCell ref="A19:G19"/>
    <mergeCell ref="A3:A4"/>
    <mergeCell ref="B3:C3"/>
    <mergeCell ref="F3:F4"/>
    <mergeCell ref="G53:G54"/>
    <mergeCell ref="A40:A41"/>
    <mergeCell ref="B40:C40"/>
    <mergeCell ref="D40:E40"/>
    <mergeCell ref="F40:F41"/>
    <mergeCell ref="A17:G17"/>
    <mergeCell ref="A18:G18"/>
    <mergeCell ref="A38:G38"/>
    <mergeCell ref="G63:G64"/>
    <mergeCell ref="A53:A54"/>
    <mergeCell ref="B53:C53"/>
    <mergeCell ref="D53:E53"/>
    <mergeCell ref="F53:F54"/>
    <mergeCell ref="A63:A64"/>
    <mergeCell ref="B63:C63"/>
    <mergeCell ref="D63:E63"/>
    <mergeCell ref="F63:F64"/>
    <mergeCell ref="D85:E85"/>
    <mergeCell ref="F85:F86"/>
    <mergeCell ref="A101:A102"/>
    <mergeCell ref="B101:C101"/>
    <mergeCell ref="D101:E101"/>
    <mergeCell ref="F101:F102"/>
    <mergeCell ref="F127:F128"/>
    <mergeCell ref="A137:A138"/>
    <mergeCell ref="B137:C137"/>
    <mergeCell ref="D137:E137"/>
    <mergeCell ref="F137:F138"/>
    <mergeCell ref="G127:G128"/>
    <mergeCell ref="B136:G136"/>
    <mergeCell ref="G117:G118"/>
    <mergeCell ref="A85:A86"/>
    <mergeCell ref="B85:C85"/>
    <mergeCell ref="A117:A118"/>
    <mergeCell ref="B117:C117"/>
    <mergeCell ref="A127:A128"/>
    <mergeCell ref="B127:C127"/>
    <mergeCell ref="D127:E1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rowBreaks count="4" manualBreakCount="4">
    <brk id="38" max="255" man="1"/>
    <brk id="61" max="255" man="1"/>
    <brk id="99" max="255" man="1"/>
    <brk id="1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orsini_n</dc:creator>
  <cp:keywords/>
  <dc:description/>
  <cp:lastModifiedBy>Mazzacurati_R</cp:lastModifiedBy>
  <cp:lastPrinted>2006-08-03T11:52:33Z</cp:lastPrinted>
  <dcterms:created xsi:type="dcterms:W3CDTF">2006-03-13T15:19:09Z</dcterms:created>
  <dcterms:modified xsi:type="dcterms:W3CDTF">2013-07-23T08:25:50Z</dcterms:modified>
  <cp:category/>
  <cp:version/>
  <cp:contentType/>
  <cp:contentStatus/>
</cp:coreProperties>
</file>